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5 ДЕКАБРЬ 11.12.2025\БЮДЖЕТ 2026-2028 с поправками ОКОНЧ.ВАР от 10.12.2025\"/>
    </mc:Choice>
  </mc:AlternateContent>
  <xr:revisionPtr revIDLastSave="0" documentId="13_ncr:1_{14ED3540-2B4C-4F0D-84A3-E140A766FBF0}" xr6:coauthVersionLast="47" xr6:coauthVersionMax="47" xr10:uidLastSave="{00000000-0000-0000-0000-000000000000}"/>
  <bookViews>
    <workbookView xWindow="-120" yWindow="-120" windowWidth="29040" windowHeight="15840" tabRatio="555" firstSheet="3" activeTab="3" xr2:uid="{00000000-000D-0000-FFFF-FFFF00000000}"/>
  </bookViews>
  <sheets>
    <sheet name="Функц. 2026-2028" sheetId="7" state="hidden" r:id="rId1"/>
    <sheet name="Целевые 2026-2028" sheetId="9" state="hidden" r:id="rId2"/>
    <sheet name="Р., Пр.2026-2028" sheetId="10" state="hidden" r:id="rId3"/>
    <sheet name="ведом. 2026-2028" sheetId="2" r:id="rId4"/>
  </sheets>
  <definedNames>
    <definedName name="_xlnm.Print_Titles" localSheetId="3">'ведом. 2026-2028'!$7:$8</definedName>
    <definedName name="_xlnm.Print_Titles" localSheetId="0">'Функц. 2026-2028'!$9:$10</definedName>
    <definedName name="_xlnm.Print_Titles" localSheetId="1">'Целевые 2026-2028'!$8:$9</definedName>
    <definedName name="_xlnm.Print_Area" localSheetId="3">'ведом. 2026-2028'!$H$1:$AF$927</definedName>
    <definedName name="_xlnm.Print_Area" localSheetId="2">'Р., Пр.2026-2028'!$A$1:$F$59</definedName>
    <definedName name="_xlnm.Print_Area" localSheetId="0">'Функц. 2026-2028'!$A$1:$K$849</definedName>
    <definedName name="_xlnm.Print_Area" localSheetId="1">'Целевые 2026-2028'!$A$1:$O$683</definedName>
  </definedNames>
  <calcPr calcId="191029"/>
</workbook>
</file>

<file path=xl/calcChain.xml><?xml version="1.0" encoding="utf-8"?>
<calcChain xmlns="http://schemas.openxmlformats.org/spreadsheetml/2006/main">
  <c r="AF521" i="2" l="1"/>
  <c r="AD521" i="2"/>
  <c r="AE49" i="2"/>
  <c r="AE521" i="2"/>
  <c r="AF598" i="2" l="1"/>
  <c r="AE598" i="2"/>
  <c r="AE776" i="2"/>
  <c r="AD776" i="2"/>
  <c r="AD773" i="2"/>
  <c r="AD779" i="2"/>
  <c r="AE773" i="2"/>
  <c r="AD782" i="2"/>
  <c r="AE789" i="2"/>
  <c r="AD789" i="2"/>
  <c r="AF638" i="2"/>
  <c r="AE638" i="2"/>
  <c r="AD638" i="2"/>
  <c r="AD880" i="2"/>
  <c r="G533" i="7"/>
  <c r="G532" i="7" s="1"/>
  <c r="G531" i="7" s="1"/>
  <c r="G530" i="7" s="1"/>
  <c r="G529" i="7" s="1"/>
  <c r="G528" i="7" s="1"/>
  <c r="G527" i="7" s="1"/>
  <c r="I533" i="7"/>
  <c r="I532" i="7" s="1"/>
  <c r="I531" i="7" s="1"/>
  <c r="I530" i="7" s="1"/>
  <c r="I529" i="7" s="1"/>
  <c r="I528" i="7" s="1"/>
  <c r="I527" i="7" s="1"/>
  <c r="K533" i="7"/>
  <c r="K532" i="7" s="1"/>
  <c r="K531" i="7" s="1"/>
  <c r="K530" i="7" s="1"/>
  <c r="K529" i="7" s="1"/>
  <c r="K528" i="7" s="1"/>
  <c r="K527" i="7" s="1"/>
  <c r="J534" i="7"/>
  <c r="J533" i="7" s="1"/>
  <c r="J532" i="7" s="1"/>
  <c r="H534" i="7"/>
  <c r="H533" i="7" s="1"/>
  <c r="H532" i="7" s="1"/>
  <c r="H531" i="7" s="1"/>
  <c r="H530" i="7" s="1"/>
  <c r="H529" i="7" s="1"/>
  <c r="H528" i="7" s="1"/>
  <c r="F534" i="7"/>
  <c r="D311" i="9" s="1"/>
  <c r="D310" i="9" s="1"/>
  <c r="D309" i="9" s="1"/>
  <c r="D308" i="9" s="1"/>
  <c r="D307" i="9" s="1"/>
  <c r="AE879" i="2"/>
  <c r="AE878" i="2" s="1"/>
  <c r="AE877" i="2" s="1"/>
  <c r="AD879" i="2"/>
  <c r="AD878" i="2" s="1"/>
  <c r="AD877" i="2" s="1"/>
  <c r="AF879" i="2"/>
  <c r="AF878" i="2" s="1"/>
  <c r="AF877" i="2" s="1"/>
  <c r="AF692" i="2"/>
  <c r="AE692" i="2"/>
  <c r="AD692" i="2"/>
  <c r="AF356" i="2"/>
  <c r="AE356" i="2"/>
  <c r="AD356" i="2"/>
  <c r="AF108" i="2"/>
  <c r="AE108" i="2"/>
  <c r="AD108" i="2"/>
  <c r="AF595" i="2"/>
  <c r="AE595" i="2"/>
  <c r="AF571" i="2"/>
  <c r="AE571" i="2"/>
  <c r="AD24" i="2"/>
  <c r="AD598" i="2"/>
  <c r="AD595" i="2"/>
  <c r="AD571" i="2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G562" i="7"/>
  <c r="G561" i="7" s="1"/>
  <c r="G560" i="7" s="1"/>
  <c r="J563" i="7"/>
  <c r="F108" i="9" s="1"/>
  <c r="F107" i="9" s="1"/>
  <c r="F106" i="9" s="1"/>
  <c r="H563" i="7"/>
  <c r="H562" i="7" s="1"/>
  <c r="H561" i="7" s="1"/>
  <c r="H560" i="7" s="1"/>
  <c r="F563" i="7"/>
  <c r="F562" i="7" s="1"/>
  <c r="F561" i="7" s="1"/>
  <c r="F560" i="7" s="1"/>
  <c r="F559" i="7"/>
  <c r="G559" i="7" s="1"/>
  <c r="H559" i="7"/>
  <c r="I559" i="7" s="1"/>
  <c r="J559" i="7"/>
  <c r="K559" i="7" s="1"/>
  <c r="AF577" i="2"/>
  <c r="AF576" i="2" s="1"/>
  <c r="AF575" i="2" s="1"/>
  <c r="AE577" i="2"/>
  <c r="AE576" i="2" s="1"/>
  <c r="AE575" i="2" s="1"/>
  <c r="AD577" i="2"/>
  <c r="AD576" i="2" s="1"/>
  <c r="AD575" i="2" s="1"/>
  <c r="F311" i="9" l="1"/>
  <c r="F310" i="9" s="1"/>
  <c r="F309" i="9" s="1"/>
  <c r="F308" i="9" s="1"/>
  <c r="F307" i="9" s="1"/>
  <c r="E39" i="10"/>
  <c r="F39" i="10"/>
  <c r="F533" i="7"/>
  <c r="F532" i="7" s="1"/>
  <c r="F531" i="7" s="1"/>
  <c r="F530" i="7" s="1"/>
  <c r="F529" i="7" s="1"/>
  <c r="F528" i="7" s="1"/>
  <c r="E311" i="9"/>
  <c r="E310" i="9" s="1"/>
  <c r="E309" i="9" s="1"/>
  <c r="E308" i="9" s="1"/>
  <c r="E307" i="9" s="1"/>
  <c r="D39" i="10"/>
  <c r="J531" i="7"/>
  <c r="J530" i="7" s="1"/>
  <c r="J529" i="7" s="1"/>
  <c r="J528" i="7" s="1"/>
  <c r="AF876" i="2"/>
  <c r="AF875" i="2" s="1"/>
  <c r="AD876" i="2"/>
  <c r="AD875" i="2" s="1"/>
  <c r="AD874" i="2" s="1"/>
  <c r="AD873" i="2" s="1"/>
  <c r="AE876" i="2"/>
  <c r="AE875" i="2" s="1"/>
  <c r="J562" i="7"/>
  <c r="J561" i="7" s="1"/>
  <c r="J560" i="7" s="1"/>
  <c r="D108" i="9"/>
  <c r="D107" i="9" s="1"/>
  <c r="D106" i="9" s="1"/>
  <c r="E108" i="9"/>
  <c r="E107" i="9" s="1"/>
  <c r="E106" i="9" s="1"/>
  <c r="J589" i="7" l="1"/>
  <c r="F98" i="9" s="1"/>
  <c r="F97" i="9" s="1"/>
  <c r="F96" i="9" s="1"/>
  <c r="H589" i="7"/>
  <c r="H588" i="7" s="1"/>
  <c r="H587" i="7" s="1"/>
  <c r="F589" i="7"/>
  <c r="G589" i="7" s="1"/>
  <c r="G588" i="7" s="1"/>
  <c r="G587" i="7" s="1"/>
  <c r="AE603" i="2"/>
  <c r="AE602" i="2" s="1"/>
  <c r="AF603" i="2"/>
  <c r="AF602" i="2" s="1"/>
  <c r="AD603" i="2"/>
  <c r="AD602" i="2" s="1"/>
  <c r="D98" i="9" l="1"/>
  <c r="D97" i="9" s="1"/>
  <c r="D96" i="9" s="1"/>
  <c r="F588" i="7"/>
  <c r="F587" i="7" s="1"/>
  <c r="E98" i="9"/>
  <c r="E97" i="9" s="1"/>
  <c r="E96" i="9" s="1"/>
  <c r="J588" i="7"/>
  <c r="J587" i="7" s="1"/>
  <c r="J780" i="7"/>
  <c r="H780" i="7"/>
  <c r="F780" i="7"/>
  <c r="J466" i="7" l="1"/>
  <c r="H466" i="7"/>
  <c r="J463" i="7"/>
  <c r="H463" i="7"/>
  <c r="AD824" i="2" l="1"/>
  <c r="AF823" i="2"/>
  <c r="AF822" i="2" s="1"/>
  <c r="AE823" i="2"/>
  <c r="AE822" i="2" s="1"/>
  <c r="AD821" i="2"/>
  <c r="AF820" i="2"/>
  <c r="AF819" i="2" s="1"/>
  <c r="AE820" i="2"/>
  <c r="AE819" i="2" s="1"/>
  <c r="AF818" i="2"/>
  <c r="AE818" i="2"/>
  <c r="AD818" i="2"/>
  <c r="AE817" i="2" l="1"/>
  <c r="AE816" i="2" s="1"/>
  <c r="H460" i="7"/>
  <c r="AD817" i="2"/>
  <c r="AD816" i="2" s="1"/>
  <c r="F460" i="7"/>
  <c r="AF817" i="2"/>
  <c r="AF816" i="2" s="1"/>
  <c r="AF815" i="2" s="1"/>
  <c r="J460" i="7"/>
  <c r="AD820" i="2"/>
  <c r="AD819" i="2" s="1"/>
  <c r="F463" i="7"/>
  <c r="AD823" i="2"/>
  <c r="AD822" i="2" s="1"/>
  <c r="F466" i="7"/>
  <c r="AE815" i="2"/>
  <c r="AD815" i="2" l="1"/>
  <c r="J488" i="7"/>
  <c r="J487" i="7" s="1"/>
  <c r="J486" i="7" s="1"/>
  <c r="H488" i="7"/>
  <c r="H487" i="7" s="1"/>
  <c r="H486" i="7" s="1"/>
  <c r="F488" i="7"/>
  <c r="F487" i="7" s="1"/>
  <c r="F486" i="7" s="1"/>
  <c r="J485" i="7"/>
  <c r="J484" i="7" s="1"/>
  <c r="J483" i="7" s="1"/>
  <c r="H485" i="7"/>
  <c r="H484" i="7" s="1"/>
  <c r="H483" i="7" s="1"/>
  <c r="F485" i="7"/>
  <c r="F484" i="7" s="1"/>
  <c r="F483" i="7" s="1"/>
  <c r="D619" i="9" l="1"/>
  <c r="E619" i="9"/>
  <c r="F619" i="9"/>
  <c r="D625" i="9"/>
  <c r="E625" i="9"/>
  <c r="F625" i="9"/>
  <c r="AD467" i="2"/>
  <c r="AD293" i="2" l="1"/>
  <c r="F45" i="9"/>
  <c r="F44" i="9" s="1"/>
  <c r="F43" i="9" s="1"/>
  <c r="E45" i="9"/>
  <c r="E44" i="9" s="1"/>
  <c r="E43" i="9" s="1"/>
  <c r="H748" i="7"/>
  <c r="H747" i="7" s="1"/>
  <c r="H746" i="7" s="1"/>
  <c r="H745" i="7" s="1"/>
  <c r="J748" i="7"/>
  <c r="J747" i="7" s="1"/>
  <c r="J746" i="7" s="1"/>
  <c r="J745" i="7" s="1"/>
  <c r="F748" i="7"/>
  <c r="F747" i="7" s="1"/>
  <c r="F746" i="7" s="1"/>
  <c r="F745" i="7" s="1"/>
  <c r="AE394" i="2"/>
  <c r="AE393" i="2" s="1"/>
  <c r="AE392" i="2" s="1"/>
  <c r="AF394" i="2"/>
  <c r="AF393" i="2" s="1"/>
  <c r="AF392" i="2" s="1"/>
  <c r="AD394" i="2"/>
  <c r="AD393" i="2" s="1"/>
  <c r="AD392" i="2" s="1"/>
  <c r="D46" i="9" l="1"/>
  <c r="D45" i="9" s="1"/>
  <c r="D44" i="9" s="1"/>
  <c r="D43" i="9" s="1"/>
  <c r="J299" i="7"/>
  <c r="F503" i="9" s="1"/>
  <c r="F502" i="9" s="1"/>
  <c r="F501" i="9" s="1"/>
  <c r="H299" i="7"/>
  <c r="H298" i="7" s="1"/>
  <c r="H297" i="7" s="1"/>
  <c r="F299" i="7"/>
  <c r="F298" i="7" s="1"/>
  <c r="F297" i="7" s="1"/>
  <c r="AE731" i="2"/>
  <c r="AE730" i="2" s="1"/>
  <c r="AF731" i="2"/>
  <c r="AF730" i="2" s="1"/>
  <c r="AD731" i="2"/>
  <c r="AD730" i="2" s="1"/>
  <c r="J315" i="7"/>
  <c r="F519" i="9" s="1"/>
  <c r="F518" i="9" s="1"/>
  <c r="H315" i="7"/>
  <c r="E519" i="9" s="1"/>
  <c r="E518" i="9" s="1"/>
  <c r="F315" i="7"/>
  <c r="D519" i="9" s="1"/>
  <c r="D518" i="9" s="1"/>
  <c r="AE747" i="2"/>
  <c r="AE746" i="2" s="1"/>
  <c r="AE745" i="2" s="1"/>
  <c r="AE744" i="2" s="1"/>
  <c r="AF747" i="2"/>
  <c r="AF746" i="2" s="1"/>
  <c r="AF745" i="2" s="1"/>
  <c r="AF744" i="2" s="1"/>
  <c r="AD747" i="2"/>
  <c r="AD746" i="2" s="1"/>
  <c r="AD745" i="2" s="1"/>
  <c r="AD744" i="2" s="1"/>
  <c r="AD837" i="2"/>
  <c r="E503" i="9" l="1"/>
  <c r="E502" i="9" s="1"/>
  <c r="E501" i="9" s="1"/>
  <c r="D503" i="9"/>
  <c r="D502" i="9" s="1"/>
  <c r="D501" i="9" s="1"/>
  <c r="J298" i="7"/>
  <c r="J297" i="7" s="1"/>
  <c r="F314" i="7"/>
  <c r="J314" i="7"/>
  <c r="H314" i="7"/>
  <c r="AF438" i="2" l="1"/>
  <c r="AF437" i="2" s="1"/>
  <c r="AE438" i="2"/>
  <c r="AE437" i="2" s="1"/>
  <c r="AD438" i="2"/>
  <c r="AD437" i="2" s="1"/>
  <c r="J368" i="7"/>
  <c r="J367" i="7" s="1"/>
  <c r="J366" i="7" s="1"/>
  <c r="H368" i="7"/>
  <c r="H367" i="7" s="1"/>
  <c r="H366" i="7" s="1"/>
  <c r="F368" i="7"/>
  <c r="F367" i="7" s="1"/>
  <c r="F366" i="7" s="1"/>
  <c r="AE761" i="2"/>
  <c r="AE760" i="2" s="1"/>
  <c r="AF761" i="2"/>
  <c r="AF760" i="2" s="1"/>
  <c r="AD761" i="2"/>
  <c r="AD760" i="2" s="1"/>
  <c r="D316" i="9" l="1"/>
  <c r="D315" i="9" s="1"/>
  <c r="D314" i="9" s="1"/>
  <c r="E316" i="9"/>
  <c r="E315" i="9" s="1"/>
  <c r="E314" i="9" s="1"/>
  <c r="F316" i="9"/>
  <c r="F315" i="9" s="1"/>
  <c r="F314" i="9" s="1"/>
  <c r="J310" i="7"/>
  <c r="J309" i="7" s="1"/>
  <c r="J308" i="7" s="1"/>
  <c r="H310" i="7"/>
  <c r="H309" i="7" s="1"/>
  <c r="H308" i="7" s="1"/>
  <c r="F310" i="7"/>
  <c r="F309" i="7" s="1"/>
  <c r="F308" i="7" s="1"/>
  <c r="AF742" i="2"/>
  <c r="AF741" i="2" s="1"/>
  <c r="AE742" i="2"/>
  <c r="AE741" i="2" s="1"/>
  <c r="AD742" i="2"/>
  <c r="AD741" i="2" s="1"/>
  <c r="AE651" i="2"/>
  <c r="F514" i="9" l="1"/>
  <c r="F513" i="9" s="1"/>
  <c r="F512" i="9" s="1"/>
  <c r="D514" i="9"/>
  <c r="D513" i="9" s="1"/>
  <c r="D512" i="9" s="1"/>
  <c r="E514" i="9"/>
  <c r="E513" i="9" s="1"/>
  <c r="E512" i="9" s="1"/>
  <c r="AF828" i="2"/>
  <c r="E355" i="9" l="1"/>
  <c r="E354" i="9" s="1"/>
  <c r="E353" i="9" s="1"/>
  <c r="E352" i="9" s="1"/>
  <c r="E351" i="9" s="1"/>
  <c r="J407" i="7"/>
  <c r="J406" i="7" s="1"/>
  <c r="J405" i="7" s="1"/>
  <c r="J404" i="7" s="1"/>
  <c r="J403" i="7" s="1"/>
  <c r="H407" i="7"/>
  <c r="F355" i="9" s="1"/>
  <c r="F354" i="9" s="1"/>
  <c r="F353" i="9" s="1"/>
  <c r="F352" i="9" s="1"/>
  <c r="F351" i="9" s="1"/>
  <c r="F407" i="7"/>
  <c r="D355" i="9" s="1"/>
  <c r="D354" i="9" s="1"/>
  <c r="D353" i="9" s="1"/>
  <c r="D352" i="9" s="1"/>
  <c r="D351" i="9" s="1"/>
  <c r="J371" i="7"/>
  <c r="J370" i="7" s="1"/>
  <c r="J369" i="7" s="1"/>
  <c r="H371" i="7"/>
  <c r="H370" i="7" s="1"/>
  <c r="H369" i="7" s="1"/>
  <c r="F371" i="7"/>
  <c r="D319" i="9" s="1"/>
  <c r="D318" i="9" s="1"/>
  <c r="D317" i="9" s="1"/>
  <c r="AE764" i="2"/>
  <c r="AE763" i="2" s="1"/>
  <c r="AF764" i="2"/>
  <c r="AF763" i="2" s="1"/>
  <c r="AD764" i="2"/>
  <c r="AD763" i="2" s="1"/>
  <c r="AE768" i="2"/>
  <c r="AE767" i="2" s="1"/>
  <c r="AE766" i="2" s="1"/>
  <c r="AF768" i="2"/>
  <c r="AF767" i="2" s="1"/>
  <c r="AF766" i="2" s="1"/>
  <c r="AD769" i="2"/>
  <c r="AD768" i="2" s="1"/>
  <c r="AD767" i="2" s="1"/>
  <c r="AD766" i="2" s="1"/>
  <c r="AE800" i="2"/>
  <c r="AE799" i="2" s="1"/>
  <c r="AE798" i="2" s="1"/>
  <c r="AE797" i="2" s="1"/>
  <c r="AF800" i="2"/>
  <c r="AF799" i="2" s="1"/>
  <c r="AF798" i="2" s="1"/>
  <c r="AF797" i="2" s="1"/>
  <c r="AD800" i="2"/>
  <c r="AD799" i="2" s="1"/>
  <c r="AD798" i="2" s="1"/>
  <c r="AD797" i="2" s="1"/>
  <c r="F406" i="7" l="1"/>
  <c r="F405" i="7" s="1"/>
  <c r="F404" i="7" s="1"/>
  <c r="F403" i="7" s="1"/>
  <c r="H406" i="7"/>
  <c r="H405" i="7" s="1"/>
  <c r="H404" i="7" s="1"/>
  <c r="H403" i="7" s="1"/>
  <c r="F370" i="7"/>
  <c r="F369" i="7" s="1"/>
  <c r="E319" i="9"/>
  <c r="E318" i="9" s="1"/>
  <c r="E317" i="9" s="1"/>
  <c r="F319" i="9"/>
  <c r="F318" i="9" s="1"/>
  <c r="F317" i="9" s="1"/>
  <c r="F375" i="7"/>
  <c r="AD689" i="2"/>
  <c r="J676" i="7" l="1"/>
  <c r="F483" i="9" s="1"/>
  <c r="F482" i="9" s="1"/>
  <c r="F481" i="9" s="1"/>
  <c r="F480" i="9" s="1"/>
  <c r="F479" i="9" s="1"/>
  <c r="H676" i="7"/>
  <c r="F676" i="7"/>
  <c r="D483" i="9" s="1"/>
  <c r="D482" i="9" s="1"/>
  <c r="D481" i="9" s="1"/>
  <c r="D480" i="9" s="1"/>
  <c r="D479" i="9" s="1"/>
  <c r="AF342" i="2"/>
  <c r="AF341" i="2" s="1"/>
  <c r="AF340" i="2" s="1"/>
  <c r="AF339" i="2" s="1"/>
  <c r="AE342" i="2"/>
  <c r="AE341" i="2" s="1"/>
  <c r="AE340" i="2" s="1"/>
  <c r="AE339" i="2" s="1"/>
  <c r="AD342" i="2"/>
  <c r="AD341" i="2" s="1"/>
  <c r="AD340" i="2" s="1"/>
  <c r="AD339" i="2" s="1"/>
  <c r="J182" i="7"/>
  <c r="F532" i="9" s="1"/>
  <c r="F531" i="9" s="1"/>
  <c r="F530" i="9" s="1"/>
  <c r="F529" i="9" s="1"/>
  <c r="F528" i="9" s="1"/>
  <c r="H182" i="7"/>
  <c r="E532" i="9" s="1"/>
  <c r="E531" i="9" s="1"/>
  <c r="E530" i="9" s="1"/>
  <c r="E529" i="9" s="1"/>
  <c r="E528" i="9" s="1"/>
  <c r="F182" i="7"/>
  <c r="F181" i="7" s="1"/>
  <c r="F180" i="7" s="1"/>
  <c r="F179" i="7" s="1"/>
  <c r="F178" i="7" s="1"/>
  <c r="AE113" i="2"/>
  <c r="AE112" i="2" s="1"/>
  <c r="AE111" i="2" s="1"/>
  <c r="AE110" i="2" s="1"/>
  <c r="AF113" i="2"/>
  <c r="AF112" i="2" s="1"/>
  <c r="AF111" i="2" s="1"/>
  <c r="AF110" i="2" s="1"/>
  <c r="AD119" i="2"/>
  <c r="AD113" i="2"/>
  <c r="AD112" i="2" s="1"/>
  <c r="AD111" i="2" s="1"/>
  <c r="AD110" i="2" s="1"/>
  <c r="H675" i="7" l="1"/>
  <c r="H674" i="7" s="1"/>
  <c r="H673" i="7" s="1"/>
  <c r="H672" i="7" s="1"/>
  <c r="E483" i="9"/>
  <c r="E482" i="9" s="1"/>
  <c r="E481" i="9" s="1"/>
  <c r="E480" i="9" s="1"/>
  <c r="E479" i="9" s="1"/>
  <c r="F675" i="7"/>
  <c r="F674" i="7" s="1"/>
  <c r="F673" i="7" s="1"/>
  <c r="F672" i="7" s="1"/>
  <c r="J675" i="7"/>
  <c r="J674" i="7" s="1"/>
  <c r="J673" i="7" s="1"/>
  <c r="J672" i="7" s="1"/>
  <c r="H181" i="7"/>
  <c r="H180" i="7" s="1"/>
  <c r="H179" i="7" s="1"/>
  <c r="H178" i="7" s="1"/>
  <c r="D532" i="9"/>
  <c r="D531" i="9" s="1"/>
  <c r="D530" i="9" s="1"/>
  <c r="D529" i="9" s="1"/>
  <c r="D528" i="9" s="1"/>
  <c r="J181" i="7"/>
  <c r="J180" i="7" s="1"/>
  <c r="J179" i="7" s="1"/>
  <c r="J178" i="7" s="1"/>
  <c r="J482" i="7" l="1"/>
  <c r="F614" i="9" s="1"/>
  <c r="H482" i="7"/>
  <c r="F482" i="7"/>
  <c r="D614" i="9" s="1"/>
  <c r="AE836" i="2"/>
  <c r="AE835" i="2" s="1"/>
  <c r="AF836" i="2"/>
  <c r="AF835" i="2" s="1"/>
  <c r="AD836" i="2"/>
  <c r="AD835" i="2" s="1"/>
  <c r="AD305" i="2"/>
  <c r="J703" i="7"/>
  <c r="F173" i="9" s="1"/>
  <c r="F172" i="9" s="1"/>
  <c r="H703" i="7"/>
  <c r="E173" i="9" s="1"/>
  <c r="E172" i="9" s="1"/>
  <c r="F703" i="7"/>
  <c r="D173" i="9" s="1"/>
  <c r="D172" i="9" s="1"/>
  <c r="J701" i="7"/>
  <c r="F171" i="9" s="1"/>
  <c r="H701" i="7"/>
  <c r="H700" i="7" s="1"/>
  <c r="E170" i="9" s="1"/>
  <c r="F701" i="7"/>
  <c r="F700" i="7" s="1"/>
  <c r="J699" i="7"/>
  <c r="F169" i="9" s="1"/>
  <c r="F168" i="9" s="1"/>
  <c r="H699" i="7"/>
  <c r="H698" i="7" s="1"/>
  <c r="F699" i="7"/>
  <c r="F698" i="7" s="1"/>
  <c r="AF355" i="2"/>
  <c r="AF354" i="2" s="1"/>
  <c r="AF353" i="2" s="1"/>
  <c r="AE355" i="2"/>
  <c r="AE354" i="2" s="1"/>
  <c r="AE353" i="2" s="1"/>
  <c r="AD355" i="2"/>
  <c r="AD354" i="2" s="1"/>
  <c r="AD353" i="2" s="1"/>
  <c r="AE688" i="2"/>
  <c r="AE687" i="2" s="1"/>
  <c r="AF688" i="2"/>
  <c r="AF687" i="2" s="1"/>
  <c r="AD688" i="2"/>
  <c r="AD687" i="2" s="1"/>
  <c r="AF351" i="2"/>
  <c r="AE351" i="2"/>
  <c r="AD351" i="2"/>
  <c r="AD349" i="2"/>
  <c r="AF349" i="2"/>
  <c r="AE349" i="2"/>
  <c r="H481" i="7" l="1"/>
  <c r="H480" i="7" s="1"/>
  <c r="E614" i="9"/>
  <c r="J700" i="7"/>
  <c r="F170" i="9" s="1"/>
  <c r="F167" i="9" s="1"/>
  <c r="F481" i="7"/>
  <c r="F480" i="7" s="1"/>
  <c r="J481" i="7"/>
  <c r="J480" i="7" s="1"/>
  <c r="H702" i="7"/>
  <c r="H697" i="7" s="1"/>
  <c r="D169" i="9"/>
  <c r="D168" i="9" s="1"/>
  <c r="J702" i="7"/>
  <c r="D171" i="9"/>
  <c r="D170" i="9" s="1"/>
  <c r="E171" i="9"/>
  <c r="F702" i="7"/>
  <c r="F697" i="7" s="1"/>
  <c r="J698" i="7"/>
  <c r="E169" i="9"/>
  <c r="E168" i="9" s="1"/>
  <c r="E167" i="9" s="1"/>
  <c r="AF348" i="2"/>
  <c r="AF347" i="2" s="1"/>
  <c r="AF346" i="2" s="1"/>
  <c r="AF345" i="2" s="1"/>
  <c r="AE348" i="2"/>
  <c r="AE347" i="2" s="1"/>
  <c r="AE346" i="2" s="1"/>
  <c r="AE344" i="2" s="1"/>
  <c r="AD348" i="2"/>
  <c r="AD347" i="2" s="1"/>
  <c r="AD346" i="2" s="1"/>
  <c r="AD345" i="2" s="1"/>
  <c r="J697" i="7" l="1"/>
  <c r="D167" i="9"/>
  <c r="AF344" i="2"/>
  <c r="AD344" i="2"/>
  <c r="AE345" i="2"/>
  <c r="G337" i="9" l="1"/>
  <c r="H337" i="9"/>
  <c r="I337" i="9"/>
  <c r="J337" i="9"/>
  <c r="K337" i="9"/>
  <c r="L337" i="9"/>
  <c r="M337" i="9"/>
  <c r="N337" i="9"/>
  <c r="O337" i="9"/>
  <c r="P337" i="9"/>
  <c r="Q337" i="9"/>
  <c r="R337" i="9"/>
  <c r="S337" i="9"/>
  <c r="T337" i="9"/>
  <c r="U337" i="9"/>
  <c r="V337" i="9"/>
  <c r="W337" i="9"/>
  <c r="X337" i="9"/>
  <c r="Y337" i="9"/>
  <c r="Z337" i="9"/>
  <c r="AA337" i="9"/>
  <c r="AB337" i="9"/>
  <c r="AC337" i="9"/>
  <c r="AD337" i="9"/>
  <c r="J392" i="7"/>
  <c r="J391" i="7" s="1"/>
  <c r="J390" i="7" s="1"/>
  <c r="H392" i="7"/>
  <c r="E340" i="9" s="1"/>
  <c r="E339" i="9" s="1"/>
  <c r="E338" i="9" s="1"/>
  <c r="F392" i="7"/>
  <c r="F391" i="7" s="1"/>
  <c r="F390" i="7" s="1"/>
  <c r="AE785" i="2"/>
  <c r="AE784" i="2" s="1"/>
  <c r="AF785" i="2"/>
  <c r="AF784" i="2" s="1"/>
  <c r="AD785" i="2"/>
  <c r="AD784" i="2" s="1"/>
  <c r="H391" i="7" l="1"/>
  <c r="H390" i="7" s="1"/>
  <c r="D340" i="9"/>
  <c r="D339" i="9" s="1"/>
  <c r="D338" i="9" s="1"/>
  <c r="F340" i="9"/>
  <c r="F339" i="9" s="1"/>
  <c r="F338" i="9" s="1"/>
  <c r="J402" i="7" l="1"/>
  <c r="H402" i="7"/>
  <c r="F402" i="7"/>
  <c r="AF795" i="2"/>
  <c r="AF794" i="2" s="1"/>
  <c r="AF793" i="2" s="1"/>
  <c r="AE795" i="2"/>
  <c r="AE794" i="2" s="1"/>
  <c r="AE793" i="2" s="1"/>
  <c r="AD795" i="2"/>
  <c r="AD794" i="2" s="1"/>
  <c r="AD793" i="2" s="1"/>
  <c r="H734" i="7"/>
  <c r="J236" i="7"/>
  <c r="J235" i="7" s="1"/>
  <c r="H236" i="7"/>
  <c r="H235" i="7" s="1"/>
  <c r="F236" i="7"/>
  <c r="F235" i="7" s="1"/>
  <c r="D264" i="9" l="1"/>
  <c r="D263" i="9" s="1"/>
  <c r="E264" i="9"/>
  <c r="E263" i="9" s="1"/>
  <c r="F264" i="9"/>
  <c r="F263" i="9" s="1"/>
  <c r="AE162" i="2"/>
  <c r="AF162" i="2"/>
  <c r="AD162" i="2"/>
  <c r="AD267" i="2"/>
  <c r="AD265" i="2"/>
  <c r="J192" i="7"/>
  <c r="H192" i="7"/>
  <c r="F192" i="7"/>
  <c r="AD520" i="2"/>
  <c r="AD519" i="2" s="1"/>
  <c r="AD518" i="2" s="1"/>
  <c r="AD517" i="2" s="1"/>
  <c r="AD516" i="2" s="1"/>
  <c r="AF520" i="2"/>
  <c r="AF519" i="2" s="1"/>
  <c r="AF518" i="2" s="1"/>
  <c r="AF517" i="2" s="1"/>
  <c r="AF516" i="2" s="1"/>
  <c r="AE520" i="2"/>
  <c r="AE519" i="2" s="1"/>
  <c r="AE518" i="2" s="1"/>
  <c r="AE517" i="2" s="1"/>
  <c r="AE516" i="2" s="1"/>
  <c r="J353" i="7"/>
  <c r="H353" i="7"/>
  <c r="F353" i="7"/>
  <c r="J350" i="7"/>
  <c r="H350" i="7"/>
  <c r="F350" i="7"/>
  <c r="J303" i="7"/>
  <c r="F507" i="9" s="1"/>
  <c r="F506" i="9" s="1"/>
  <c r="F505" i="9" s="1"/>
  <c r="F504" i="9" s="1"/>
  <c r="H303" i="7"/>
  <c r="H302" i="7" s="1"/>
  <c r="H301" i="7" s="1"/>
  <c r="H300" i="7" s="1"/>
  <c r="F303" i="7"/>
  <c r="F302" i="7" s="1"/>
  <c r="F301" i="7" s="1"/>
  <c r="F300" i="7" s="1"/>
  <c r="AF735" i="2"/>
  <c r="AF734" i="2" s="1"/>
  <c r="AF733" i="2" s="1"/>
  <c r="AE735" i="2"/>
  <c r="AE734" i="2" s="1"/>
  <c r="AE733" i="2" s="1"/>
  <c r="AD735" i="2"/>
  <c r="AD734" i="2" s="1"/>
  <c r="AD733" i="2" s="1"/>
  <c r="E507" i="9" l="1"/>
  <c r="E506" i="9" s="1"/>
  <c r="E505" i="9" s="1"/>
  <c r="E504" i="9" s="1"/>
  <c r="J302" i="7"/>
  <c r="J301" i="7" s="1"/>
  <c r="J300" i="7" s="1"/>
  <c r="D507" i="9"/>
  <c r="D506" i="9" s="1"/>
  <c r="D505" i="9" s="1"/>
  <c r="D504" i="9" s="1"/>
  <c r="AF298" i="2" l="1"/>
  <c r="AF297" i="2" s="1"/>
  <c r="AE298" i="2"/>
  <c r="AE297" i="2" s="1"/>
  <c r="AD298" i="2"/>
  <c r="AD297" i="2" s="1"/>
  <c r="H147" i="7" l="1"/>
  <c r="AE102" i="2"/>
  <c r="J401" i="7" l="1"/>
  <c r="J400" i="7" s="1"/>
  <c r="J399" i="7" s="1"/>
  <c r="H401" i="7"/>
  <c r="H400" i="7" s="1"/>
  <c r="H399" i="7" s="1"/>
  <c r="F401" i="7"/>
  <c r="F400" i="7" s="1"/>
  <c r="F399" i="7" s="1"/>
  <c r="AF305" i="2"/>
  <c r="AF304" i="2" s="1"/>
  <c r="AF303" i="2" s="1"/>
  <c r="AE305" i="2"/>
  <c r="AE304" i="2" s="1"/>
  <c r="AE303" i="2" s="1"/>
  <c r="AD304" i="2"/>
  <c r="AD303" i="2" s="1"/>
  <c r="J122" i="7"/>
  <c r="H122" i="7"/>
  <c r="F122" i="7"/>
  <c r="H413" i="7"/>
  <c r="H412" i="7" s="1"/>
  <c r="H411" i="7" s="1"/>
  <c r="H410" i="7" s="1"/>
  <c r="H409" i="7" s="1"/>
  <c r="H408" i="7" s="1"/>
  <c r="J413" i="7"/>
  <c r="J412" i="7" s="1"/>
  <c r="J411" i="7" s="1"/>
  <c r="J410" i="7" s="1"/>
  <c r="J409" i="7" s="1"/>
  <c r="J408" i="7" s="1"/>
  <c r="F413" i="7"/>
  <c r="F412" i="7" s="1"/>
  <c r="F411" i="7" s="1"/>
  <c r="F410" i="7" s="1"/>
  <c r="F409" i="7" s="1"/>
  <c r="F408" i="7" s="1"/>
  <c r="AF554" i="2"/>
  <c r="AF553" i="2" s="1"/>
  <c r="AF552" i="2" s="1"/>
  <c r="AF551" i="2" s="1"/>
  <c r="AF550" i="2" s="1"/>
  <c r="AF549" i="2" s="1"/>
  <c r="AF548" i="2" s="1"/>
  <c r="AE554" i="2"/>
  <c r="AE553" i="2" s="1"/>
  <c r="AE552" i="2" s="1"/>
  <c r="AE551" i="2" s="1"/>
  <c r="AE550" i="2" s="1"/>
  <c r="AE549" i="2" s="1"/>
  <c r="AE548" i="2" s="1"/>
  <c r="AD554" i="2"/>
  <c r="AD553" i="2" s="1"/>
  <c r="AD552" i="2" s="1"/>
  <c r="AD551" i="2" s="1"/>
  <c r="AD550" i="2" s="1"/>
  <c r="AD549" i="2" s="1"/>
  <c r="AD548" i="2" s="1"/>
  <c r="J772" i="7"/>
  <c r="F616" i="9" s="1"/>
  <c r="F615" i="9" s="1"/>
  <c r="H772" i="7"/>
  <c r="E616" i="9" s="1"/>
  <c r="E615" i="9" s="1"/>
  <c r="F772" i="7"/>
  <c r="D616" i="9" s="1"/>
  <c r="D615" i="9" s="1"/>
  <c r="J498" i="7"/>
  <c r="J497" i="7" s="1"/>
  <c r="J496" i="7" s="1"/>
  <c r="J495" i="7" s="1"/>
  <c r="H498" i="7"/>
  <c r="H497" i="7" s="1"/>
  <c r="H496" i="7" s="1"/>
  <c r="H495" i="7" s="1"/>
  <c r="F498" i="7"/>
  <c r="F497" i="7" s="1"/>
  <c r="F496" i="7" s="1"/>
  <c r="F495" i="7" s="1"/>
  <c r="J491" i="7"/>
  <c r="J490" i="7" s="1"/>
  <c r="J489" i="7" s="1"/>
  <c r="H491" i="7"/>
  <c r="H490" i="7" s="1"/>
  <c r="H489" i="7" s="1"/>
  <c r="F491" i="7"/>
  <c r="F490" i="7" s="1"/>
  <c r="F489" i="7" s="1"/>
  <c r="AF843" i="2"/>
  <c r="AF842" i="2" s="1"/>
  <c r="AF841" i="2" s="1"/>
  <c r="AE843" i="2"/>
  <c r="AE842" i="2" s="1"/>
  <c r="AE841" i="2" s="1"/>
  <c r="AD843" i="2"/>
  <c r="AD842" i="2" s="1"/>
  <c r="AD841" i="2" s="1"/>
  <c r="AE418" i="2"/>
  <c r="AE417" i="2" s="1"/>
  <c r="AE416" i="2" s="1"/>
  <c r="AE415" i="2" s="1"/>
  <c r="AE414" i="2" s="1"/>
  <c r="AF418" i="2"/>
  <c r="AF417" i="2" s="1"/>
  <c r="AF416" i="2" s="1"/>
  <c r="AF415" i="2" s="1"/>
  <c r="AF414" i="2" s="1"/>
  <c r="AD418" i="2"/>
  <c r="AD417" i="2" s="1"/>
  <c r="AD416" i="2" s="1"/>
  <c r="AD415" i="2" s="1"/>
  <c r="AD414" i="2" s="1"/>
  <c r="AE839" i="2"/>
  <c r="AE838" i="2" s="1"/>
  <c r="AE834" i="2" s="1"/>
  <c r="AF839" i="2"/>
  <c r="AF838" i="2" s="1"/>
  <c r="AF834" i="2" s="1"/>
  <c r="AF301" i="2"/>
  <c r="AF300" i="2" s="1"/>
  <c r="AE301" i="2"/>
  <c r="AE300" i="2" s="1"/>
  <c r="AD301" i="2"/>
  <c r="AD300" i="2" s="1"/>
  <c r="F622" i="9"/>
  <c r="AD839" i="2"/>
  <c r="AD838" i="2" s="1"/>
  <c r="AD834" i="2" s="1"/>
  <c r="AE810" i="2"/>
  <c r="AE809" i="2" s="1"/>
  <c r="AF810" i="2"/>
  <c r="AF809" i="2" s="1"/>
  <c r="J453" i="7"/>
  <c r="F569" i="9" s="1"/>
  <c r="F568" i="9" s="1"/>
  <c r="F567" i="9" s="1"/>
  <c r="H453" i="7"/>
  <c r="H452" i="7" s="1"/>
  <c r="F453" i="7"/>
  <c r="D569" i="9" s="1"/>
  <c r="D568" i="9" s="1"/>
  <c r="D567" i="9" s="1"/>
  <c r="AD810" i="2"/>
  <c r="AD809" i="2" s="1"/>
  <c r="AE68" i="2"/>
  <c r="AF68" i="2"/>
  <c r="AD68" i="2"/>
  <c r="AE592" i="2"/>
  <c r="AD651" i="2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AB111" i="9"/>
  <c r="AC111" i="9"/>
  <c r="AD111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J600" i="7"/>
  <c r="F112" i="9" s="1"/>
  <c r="F111" i="9" s="1"/>
  <c r="F110" i="9" s="1"/>
  <c r="F109" i="9" s="1"/>
  <c r="H600" i="7"/>
  <c r="E112" i="9" s="1"/>
  <c r="E111" i="9" s="1"/>
  <c r="E110" i="9" s="1"/>
  <c r="E109" i="9" s="1"/>
  <c r="F600" i="7"/>
  <c r="D112" i="9" s="1"/>
  <c r="D111" i="9" s="1"/>
  <c r="D110" i="9" s="1"/>
  <c r="D109" i="9" s="1"/>
  <c r="AF614" i="2"/>
  <c r="AF613" i="2" s="1"/>
  <c r="AF612" i="2" s="1"/>
  <c r="AE614" i="2"/>
  <c r="AE613" i="2" s="1"/>
  <c r="AE612" i="2" s="1"/>
  <c r="AD614" i="2"/>
  <c r="AD613" i="2" s="1"/>
  <c r="AD612" i="2" s="1"/>
  <c r="AF592" i="2"/>
  <c r="AD592" i="2"/>
  <c r="AF589" i="2"/>
  <c r="AE589" i="2"/>
  <c r="AD589" i="2"/>
  <c r="J553" i="7"/>
  <c r="F72" i="9" s="1"/>
  <c r="F71" i="9" s="1"/>
  <c r="F70" i="9" s="1"/>
  <c r="H553" i="7"/>
  <c r="H552" i="7" s="1"/>
  <c r="H551" i="7" s="1"/>
  <c r="F553" i="7"/>
  <c r="D72" i="9" s="1"/>
  <c r="D71" i="9" s="1"/>
  <c r="D70" i="9" s="1"/>
  <c r="AE567" i="2"/>
  <c r="AE566" i="2" s="1"/>
  <c r="AF567" i="2"/>
  <c r="AF566" i="2" s="1"/>
  <c r="AD567" i="2"/>
  <c r="AD566" i="2" s="1"/>
  <c r="AF833" i="2" l="1"/>
  <c r="AE833" i="2"/>
  <c r="AD833" i="2"/>
  <c r="AD832" i="2" s="1"/>
  <c r="F771" i="7"/>
  <c r="F770" i="7" s="1"/>
  <c r="F769" i="7" s="1"/>
  <c r="F768" i="7" s="1"/>
  <c r="F767" i="7" s="1"/>
  <c r="H771" i="7"/>
  <c r="H770" i="7" s="1"/>
  <c r="H769" i="7" s="1"/>
  <c r="H768" i="7" s="1"/>
  <c r="H767" i="7" s="1"/>
  <c r="J771" i="7"/>
  <c r="J770" i="7" s="1"/>
  <c r="J769" i="7" s="1"/>
  <c r="J768" i="7" s="1"/>
  <c r="J767" i="7" s="1"/>
  <c r="AD296" i="2"/>
  <c r="AD295" i="2" s="1"/>
  <c r="AD294" i="2" s="1"/>
  <c r="AE296" i="2"/>
  <c r="AE295" i="2" s="1"/>
  <c r="AE294" i="2" s="1"/>
  <c r="AF296" i="2"/>
  <c r="AF295" i="2" s="1"/>
  <c r="AF294" i="2" s="1"/>
  <c r="F350" i="9"/>
  <c r="F349" i="9" s="1"/>
  <c r="F348" i="9" s="1"/>
  <c r="F347" i="9" s="1"/>
  <c r="D350" i="9"/>
  <c r="D349" i="9" s="1"/>
  <c r="D348" i="9" s="1"/>
  <c r="D347" i="9" s="1"/>
  <c r="E350" i="9"/>
  <c r="E349" i="9" s="1"/>
  <c r="E348" i="9" s="1"/>
  <c r="E347" i="9" s="1"/>
  <c r="D423" i="9"/>
  <c r="D422" i="9" s="1"/>
  <c r="D421" i="9" s="1"/>
  <c r="E423" i="9"/>
  <c r="E422" i="9" s="1"/>
  <c r="E421" i="9" s="1"/>
  <c r="F423" i="9"/>
  <c r="F422" i="9" s="1"/>
  <c r="F421" i="9" s="1"/>
  <c r="F494" i="7"/>
  <c r="F493" i="7" s="1"/>
  <c r="F492" i="7" s="1"/>
  <c r="F479" i="7" s="1"/>
  <c r="H494" i="7"/>
  <c r="H493" i="7" s="1"/>
  <c r="H492" i="7" s="1"/>
  <c r="H479" i="7" s="1"/>
  <c r="J494" i="7"/>
  <c r="J493" i="7" s="1"/>
  <c r="J492" i="7" s="1"/>
  <c r="J479" i="7" s="1"/>
  <c r="D640" i="9"/>
  <c r="E640" i="9"/>
  <c r="F640" i="9"/>
  <c r="D628" i="9"/>
  <c r="E628" i="9"/>
  <c r="F628" i="9"/>
  <c r="F452" i="7"/>
  <c r="F451" i="7" s="1"/>
  <c r="J452" i="7"/>
  <c r="J451" i="7" s="1"/>
  <c r="H451" i="7"/>
  <c r="E569" i="9"/>
  <c r="E568" i="9" s="1"/>
  <c r="E567" i="9" s="1"/>
  <c r="J599" i="7"/>
  <c r="J598" i="7" s="1"/>
  <c r="J597" i="7" s="1"/>
  <c r="H599" i="7"/>
  <c r="H598" i="7" s="1"/>
  <c r="H597" i="7" s="1"/>
  <c r="F599" i="7"/>
  <c r="F598" i="7" s="1"/>
  <c r="F597" i="7" s="1"/>
  <c r="J552" i="7"/>
  <c r="J551" i="7" s="1"/>
  <c r="F552" i="7"/>
  <c r="F551" i="7" s="1"/>
  <c r="E72" i="9"/>
  <c r="E71" i="9" s="1"/>
  <c r="E70" i="9" s="1"/>
  <c r="J478" i="7" l="1"/>
  <c r="J477" i="7" s="1"/>
  <c r="F478" i="7"/>
  <c r="F477" i="7" s="1"/>
  <c r="H478" i="7"/>
  <c r="H477" i="7" s="1"/>
  <c r="F631" i="9"/>
  <c r="D631" i="9"/>
  <c r="E631" i="9"/>
  <c r="AF565" i="2" l="1"/>
  <c r="AE565" i="2"/>
  <c r="AD565" i="2"/>
  <c r="J139" i="7" l="1"/>
  <c r="J138" i="7" s="1"/>
  <c r="J137" i="7" s="1"/>
  <c r="J136" i="7" s="1"/>
  <c r="H139" i="7"/>
  <c r="H138" i="7" s="1"/>
  <c r="H137" i="7" s="1"/>
  <c r="H136" i="7" s="1"/>
  <c r="F139" i="7"/>
  <c r="F138" i="7" s="1"/>
  <c r="F137" i="7" s="1"/>
  <c r="F136" i="7" s="1"/>
  <c r="AF715" i="2"/>
  <c r="AF714" i="2" s="1"/>
  <c r="AF713" i="2" s="1"/>
  <c r="AF712" i="2" s="1"/>
  <c r="AF711" i="2" s="1"/>
  <c r="AE715" i="2"/>
  <c r="AE714" i="2" s="1"/>
  <c r="AE713" i="2" s="1"/>
  <c r="AE712" i="2" s="1"/>
  <c r="AE711" i="2" s="1"/>
  <c r="AD715" i="2"/>
  <c r="AD714" i="2" s="1"/>
  <c r="AD713" i="2" s="1"/>
  <c r="AD712" i="2" s="1"/>
  <c r="AD711" i="2" s="1"/>
  <c r="J150" i="7" l="1"/>
  <c r="J149" i="7" s="1"/>
  <c r="J148" i="7" s="1"/>
  <c r="H150" i="7"/>
  <c r="H149" i="7" s="1"/>
  <c r="H148" i="7" s="1"/>
  <c r="F150" i="7"/>
  <c r="F149" i="7" s="1"/>
  <c r="F148" i="7" s="1"/>
  <c r="AE81" i="2"/>
  <c r="AE80" i="2" s="1"/>
  <c r="AF81" i="2"/>
  <c r="AF80" i="2" s="1"/>
  <c r="AD81" i="2"/>
  <c r="AD80" i="2" s="1"/>
  <c r="J155" i="7"/>
  <c r="F439" i="9" s="1"/>
  <c r="F438" i="9" s="1"/>
  <c r="H155" i="7"/>
  <c r="E439" i="9" s="1"/>
  <c r="E438" i="9" s="1"/>
  <c r="J153" i="7"/>
  <c r="H153" i="7"/>
  <c r="F153" i="7"/>
  <c r="AD87" i="2"/>
  <c r="AD86" i="2" s="1"/>
  <c r="AF86" i="2"/>
  <c r="AE86" i="2"/>
  <c r="AE84" i="2"/>
  <c r="AF84" i="2"/>
  <c r="AD84" i="2"/>
  <c r="J759" i="7"/>
  <c r="J758" i="7" s="1"/>
  <c r="J757" i="7" s="1"/>
  <c r="J756" i="7" s="1"/>
  <c r="J755" i="7" s="1"/>
  <c r="J754" i="7" s="1"/>
  <c r="J753" i="7" s="1"/>
  <c r="H759" i="7"/>
  <c r="H758" i="7" s="1"/>
  <c r="H757" i="7" s="1"/>
  <c r="H756" i="7" s="1"/>
  <c r="H755" i="7" s="1"/>
  <c r="H754" i="7" s="1"/>
  <c r="H753" i="7" s="1"/>
  <c r="F759" i="7"/>
  <c r="F758" i="7" s="1"/>
  <c r="F757" i="7" s="1"/>
  <c r="F756" i="7" s="1"/>
  <c r="F755" i="7" s="1"/>
  <c r="F754" i="7" s="1"/>
  <c r="F753" i="7" s="1"/>
  <c r="AF405" i="2"/>
  <c r="AF404" i="2" s="1"/>
  <c r="AF403" i="2" s="1"/>
  <c r="AF402" i="2" s="1"/>
  <c r="AF401" i="2" s="1"/>
  <c r="AF400" i="2" s="1"/>
  <c r="AE405" i="2"/>
  <c r="AE404" i="2" s="1"/>
  <c r="AE403" i="2" s="1"/>
  <c r="AE402" i="2" s="1"/>
  <c r="AE401" i="2" s="1"/>
  <c r="AE400" i="2" s="1"/>
  <c r="AD405" i="2"/>
  <c r="AD404" i="2" s="1"/>
  <c r="AD403" i="2" s="1"/>
  <c r="AD402" i="2" s="1"/>
  <c r="AD401" i="2" s="1"/>
  <c r="AD400" i="2" s="1"/>
  <c r="J286" i="7"/>
  <c r="H286" i="7"/>
  <c r="F286" i="7"/>
  <c r="AE203" i="2"/>
  <c r="AE202" i="2" s="1"/>
  <c r="AE201" i="2" s="1"/>
  <c r="AF203" i="2"/>
  <c r="AF202" i="2" s="1"/>
  <c r="AF201" i="2" s="1"/>
  <c r="AD203" i="2"/>
  <c r="AD202" i="2" s="1"/>
  <c r="AD201" i="2" s="1"/>
  <c r="J432" i="7"/>
  <c r="J431" i="7" s="1"/>
  <c r="J430" i="7" s="1"/>
  <c r="J429" i="7" s="1"/>
  <c r="J428" i="7" s="1"/>
  <c r="J427" i="7" s="1"/>
  <c r="J426" i="7" s="1"/>
  <c r="H432" i="7"/>
  <c r="H431" i="7" s="1"/>
  <c r="H430" i="7" s="1"/>
  <c r="H429" i="7" s="1"/>
  <c r="H428" i="7" s="1"/>
  <c r="H427" i="7" s="1"/>
  <c r="H426" i="7" s="1"/>
  <c r="F432" i="7"/>
  <c r="F431" i="7" s="1"/>
  <c r="F430" i="7" s="1"/>
  <c r="F429" i="7" s="1"/>
  <c r="F428" i="7" s="1"/>
  <c r="F427" i="7" s="1"/>
  <c r="F426" i="7" s="1"/>
  <c r="J285" i="7" l="1"/>
  <c r="J284" i="7" s="1"/>
  <c r="J283" i="7" s="1"/>
  <c r="F459" i="9"/>
  <c r="F458" i="9" s="1"/>
  <c r="F285" i="7"/>
  <c r="F284" i="7" s="1"/>
  <c r="F283" i="7" s="1"/>
  <c r="D459" i="9"/>
  <c r="D458" i="9" s="1"/>
  <c r="H285" i="7"/>
  <c r="H284" i="7" s="1"/>
  <c r="H283" i="7" s="1"/>
  <c r="E459" i="9"/>
  <c r="E458" i="9" s="1"/>
  <c r="F155" i="7"/>
  <c r="D439" i="9" s="1"/>
  <c r="D438" i="9" s="1"/>
  <c r="E434" i="9"/>
  <c r="E433" i="9" s="1"/>
  <c r="E432" i="9" s="1"/>
  <c r="D434" i="9"/>
  <c r="D433" i="9" s="1"/>
  <c r="D432" i="9" s="1"/>
  <c r="F434" i="9"/>
  <c r="F433" i="9" s="1"/>
  <c r="F432" i="9" s="1"/>
  <c r="AF83" i="2"/>
  <c r="J154" i="7"/>
  <c r="H154" i="7"/>
  <c r="AE83" i="2"/>
  <c r="AD83" i="2"/>
  <c r="F154" i="7" l="1"/>
  <c r="AF274" i="2" l="1"/>
  <c r="AF273" i="2" s="1"/>
  <c r="AF272" i="2" s="1"/>
  <c r="AF271" i="2" s="1"/>
  <c r="AF270" i="2" s="1"/>
  <c r="AF269" i="2" s="1"/>
  <c r="AE274" i="2"/>
  <c r="AE273" i="2" s="1"/>
  <c r="AE272" i="2" s="1"/>
  <c r="AE271" i="2" s="1"/>
  <c r="AE270" i="2" s="1"/>
  <c r="AE269" i="2" s="1"/>
  <c r="AD274" i="2"/>
  <c r="AD273" i="2" s="1"/>
  <c r="AD272" i="2" s="1"/>
  <c r="AD271" i="2" s="1"/>
  <c r="AD270" i="2" s="1"/>
  <c r="AD269" i="2" s="1"/>
  <c r="AF102" i="2" l="1"/>
  <c r="AD102" i="2"/>
  <c r="AE925" i="2"/>
  <c r="AE924" i="2" s="1"/>
  <c r="AE922" i="2"/>
  <c r="AE921" i="2" s="1"/>
  <c r="AE919" i="2"/>
  <c r="AE918" i="2" s="1"/>
  <c r="AF91" i="2"/>
  <c r="AF96" i="2"/>
  <c r="AE96" i="2"/>
  <c r="E613" i="9" l="1"/>
  <c r="E612" i="9" s="1"/>
  <c r="F613" i="9"/>
  <c r="F612" i="9" s="1"/>
  <c r="D613" i="9"/>
  <c r="D612" i="9" s="1"/>
  <c r="E618" i="9"/>
  <c r="E617" i="9" s="1"/>
  <c r="F618" i="9"/>
  <c r="F617" i="9" s="1"/>
  <c r="D618" i="9"/>
  <c r="D617" i="9" s="1"/>
  <c r="F621" i="9"/>
  <c r="F620" i="9" s="1"/>
  <c r="E624" i="9"/>
  <c r="E623" i="9" s="1"/>
  <c r="F624" i="9"/>
  <c r="F623" i="9" s="1"/>
  <c r="D624" i="9"/>
  <c r="D623" i="9" s="1"/>
  <c r="E627" i="9"/>
  <c r="E626" i="9" s="1"/>
  <c r="F627" i="9"/>
  <c r="F626" i="9" s="1"/>
  <c r="D627" i="9"/>
  <c r="D626" i="9" s="1"/>
  <c r="E630" i="9"/>
  <c r="E629" i="9" s="1"/>
  <c r="F630" i="9"/>
  <c r="F629" i="9" s="1"/>
  <c r="D630" i="9"/>
  <c r="D629" i="9" s="1"/>
  <c r="E639" i="9"/>
  <c r="E638" i="9" s="1"/>
  <c r="E637" i="9" s="1"/>
  <c r="F639" i="9"/>
  <c r="F638" i="9" s="1"/>
  <c r="F637" i="9" s="1"/>
  <c r="D639" i="9"/>
  <c r="D638" i="9" s="1"/>
  <c r="D637" i="9" s="1"/>
  <c r="AD375" i="2" l="1"/>
  <c r="AD399" i="2"/>
  <c r="J526" i="7"/>
  <c r="J525" i="7" s="1"/>
  <c r="H526" i="7"/>
  <c r="I526" i="7" s="1"/>
  <c r="I525" i="7" s="1"/>
  <c r="F526" i="7"/>
  <c r="G526" i="7" s="1"/>
  <c r="G525" i="7" s="1"/>
  <c r="E636" i="9" l="1"/>
  <c r="E635" i="9" s="1"/>
  <c r="F636" i="9"/>
  <c r="F635" i="9" s="1"/>
  <c r="K526" i="7"/>
  <c r="K525" i="7" s="1"/>
  <c r="D636" i="9"/>
  <c r="D635" i="9" s="1"/>
  <c r="H525" i="7"/>
  <c r="J272" i="7"/>
  <c r="J271" i="7" s="1"/>
  <c r="H272" i="7"/>
  <c r="E216" i="9" s="1"/>
  <c r="E215" i="9" s="1"/>
  <c r="F272" i="7"/>
  <c r="G272" i="7" s="1"/>
  <c r="G271" i="7" s="1"/>
  <c r="D216" i="9" l="1"/>
  <c r="D215" i="9" s="1"/>
  <c r="F271" i="7"/>
  <c r="F216" i="9"/>
  <c r="F215" i="9" s="1"/>
  <c r="K272" i="7"/>
  <c r="K271" i="7" s="1"/>
  <c r="H271" i="7"/>
  <c r="I272" i="7"/>
  <c r="I271" i="7" s="1"/>
  <c r="H707" i="7"/>
  <c r="J707" i="7"/>
  <c r="F707" i="7"/>
  <c r="AF611" i="2" l="1"/>
  <c r="AD814" i="2" l="1"/>
  <c r="AF895" i="2"/>
  <c r="AE831" i="2"/>
  <c r="AE895" i="2"/>
  <c r="AE611" i="2"/>
  <c r="AF375" i="2"/>
  <c r="AE375" i="2"/>
  <c r="AD831" i="2"/>
  <c r="AD792" i="2"/>
  <c r="AD895" i="2"/>
  <c r="AD611" i="2"/>
  <c r="AE723" i="2" l="1"/>
  <c r="AF723" i="2"/>
  <c r="AD723" i="2"/>
  <c r="J808" i="7"/>
  <c r="F808" i="7"/>
  <c r="H808" i="7"/>
  <c r="G378" i="7" l="1"/>
  <c r="G377" i="7" s="1"/>
  <c r="G381" i="7"/>
  <c r="G380" i="7" s="1"/>
  <c r="G384" i="7"/>
  <c r="G383" i="7" s="1"/>
  <c r="J385" i="7"/>
  <c r="H385" i="7"/>
  <c r="F385" i="7"/>
  <c r="D333" i="9" s="1"/>
  <c r="D332" i="9" s="1"/>
  <c r="D331" i="9" s="1"/>
  <c r="AE778" i="2"/>
  <c r="AE777" i="2" s="1"/>
  <c r="AF778" i="2"/>
  <c r="AF777" i="2" s="1"/>
  <c r="AD778" i="2"/>
  <c r="AD777" i="2" s="1"/>
  <c r="K786" i="7"/>
  <c r="K785" i="7" s="1"/>
  <c r="K784" i="7" s="1"/>
  <c r="K783" i="7" s="1"/>
  <c r="F333" i="9" l="1"/>
  <c r="F332" i="9" s="1"/>
  <c r="F331" i="9" s="1"/>
  <c r="J384" i="7"/>
  <c r="J383" i="7" s="1"/>
  <c r="E333" i="9"/>
  <c r="E332" i="9" s="1"/>
  <c r="E331" i="9" s="1"/>
  <c r="H384" i="7"/>
  <c r="H383" i="7" s="1"/>
  <c r="K781" i="7"/>
  <c r="K782" i="7"/>
  <c r="F384" i="7"/>
  <c r="F383" i="7" s="1"/>
  <c r="G376" i="7"/>
  <c r="K472" i="7" l="1"/>
  <c r="K471" i="7" s="1"/>
  <c r="G596" i="7"/>
  <c r="J524" i="7" l="1"/>
  <c r="J523" i="7" s="1"/>
  <c r="H524" i="7"/>
  <c r="H523" i="7" s="1"/>
  <c r="F524" i="7"/>
  <c r="F523" i="7" s="1"/>
  <c r="F525" i="7"/>
  <c r="AE871" i="2"/>
  <c r="AF871" i="2"/>
  <c r="AD871" i="2"/>
  <c r="AE869" i="2"/>
  <c r="AF869" i="2"/>
  <c r="AD869" i="2"/>
  <c r="AF645" i="2"/>
  <c r="AE645" i="2"/>
  <c r="AD645" i="2"/>
  <c r="AE868" i="2" l="1"/>
  <c r="AE867" i="2" s="1"/>
  <c r="AE866" i="2" s="1"/>
  <c r="AE865" i="2" s="1"/>
  <c r="F522" i="7"/>
  <c r="F521" i="7" s="1"/>
  <c r="F520" i="7" s="1"/>
  <c r="F519" i="7" s="1"/>
  <c r="H522" i="7"/>
  <c r="H521" i="7" s="1"/>
  <c r="H520" i="7" s="1"/>
  <c r="H519" i="7" s="1"/>
  <c r="J522" i="7"/>
  <c r="J521" i="7" s="1"/>
  <c r="J520" i="7" s="1"/>
  <c r="J519" i="7" s="1"/>
  <c r="AD868" i="2"/>
  <c r="AD867" i="2" s="1"/>
  <c r="AD866" i="2" s="1"/>
  <c r="AD865" i="2" s="1"/>
  <c r="AF868" i="2"/>
  <c r="AF867" i="2" s="1"/>
  <c r="AF866" i="2" s="1"/>
  <c r="AF865" i="2" s="1"/>
  <c r="K524" i="7"/>
  <c r="K523" i="7" s="1"/>
  <c r="G524" i="7"/>
  <c r="G523" i="7" s="1"/>
  <c r="I524" i="7"/>
  <c r="I523" i="7" s="1"/>
  <c r="D634" i="9"/>
  <c r="D633" i="9" s="1"/>
  <c r="D632" i="9" s="1"/>
  <c r="E634" i="9"/>
  <c r="E633" i="9" s="1"/>
  <c r="E632" i="9" s="1"/>
  <c r="F634" i="9"/>
  <c r="F633" i="9" s="1"/>
  <c r="F632" i="9" s="1"/>
  <c r="F611" i="9" s="1"/>
  <c r="F610" i="9" s="1"/>
  <c r="G475" i="7"/>
  <c r="G474" i="7" s="1"/>
  <c r="G533" i="9"/>
  <c r="H533" i="9"/>
  <c r="I533" i="9"/>
  <c r="J533" i="9"/>
  <c r="K533" i="9"/>
  <c r="L533" i="9"/>
  <c r="M533" i="9"/>
  <c r="N533" i="9"/>
  <c r="O533" i="9"/>
  <c r="P533" i="9"/>
  <c r="Q533" i="9"/>
  <c r="R533" i="9"/>
  <c r="S533" i="9"/>
  <c r="T533" i="9"/>
  <c r="U533" i="9"/>
  <c r="V533" i="9"/>
  <c r="W533" i="9"/>
  <c r="X533" i="9"/>
  <c r="Y533" i="9"/>
  <c r="Z533" i="9"/>
  <c r="AA533" i="9"/>
  <c r="AB533" i="9"/>
  <c r="AC533" i="9"/>
  <c r="AD533" i="9"/>
  <c r="G622" i="7"/>
  <c r="G621" i="7" s="1"/>
  <c r="I622" i="7"/>
  <c r="I621" i="7" s="1"/>
  <c r="K622" i="7"/>
  <c r="K621" i="7" s="1"/>
  <c r="J623" i="7"/>
  <c r="F549" i="9" s="1"/>
  <c r="F548" i="9" s="1"/>
  <c r="F547" i="9" s="1"/>
  <c r="F546" i="9" s="1"/>
  <c r="H623" i="7"/>
  <c r="E549" i="9" s="1"/>
  <c r="E548" i="9" s="1"/>
  <c r="E547" i="9" s="1"/>
  <c r="E546" i="9" s="1"/>
  <c r="F623" i="7"/>
  <c r="D549" i="9" s="1"/>
  <c r="D548" i="9" s="1"/>
  <c r="D547" i="9" s="1"/>
  <c r="D546" i="9" s="1"/>
  <c r="AE637" i="2"/>
  <c r="AE636" i="2" s="1"/>
  <c r="AF637" i="2"/>
  <c r="AF636" i="2" s="1"/>
  <c r="AD637" i="2"/>
  <c r="AD636" i="2" s="1"/>
  <c r="F342" i="9"/>
  <c r="F341" i="9" s="1"/>
  <c r="G394" i="7"/>
  <c r="G393" i="7" s="1"/>
  <c r="I394" i="7"/>
  <c r="I393" i="7" s="1"/>
  <c r="I389" i="7" s="1"/>
  <c r="J395" i="7"/>
  <c r="J394" i="7" s="1"/>
  <c r="J393" i="7" s="1"/>
  <c r="H395" i="7"/>
  <c r="E343" i="9" s="1"/>
  <c r="E342" i="9" s="1"/>
  <c r="E341" i="9" s="1"/>
  <c r="F395" i="7"/>
  <c r="D343" i="9" s="1"/>
  <c r="D342" i="9" s="1"/>
  <c r="D341" i="9" s="1"/>
  <c r="AE788" i="2"/>
  <c r="AE787" i="2" s="1"/>
  <c r="AF788" i="2"/>
  <c r="AF787" i="2" s="1"/>
  <c r="AD788" i="2"/>
  <c r="AD787" i="2" s="1"/>
  <c r="G455" i="7"/>
  <c r="G454" i="7" s="1"/>
  <c r="G447" i="7" s="1"/>
  <c r="J456" i="7"/>
  <c r="J455" i="7" s="1"/>
  <c r="J454" i="7" s="1"/>
  <c r="H456" i="7"/>
  <c r="E572" i="9" s="1"/>
  <c r="E571" i="9" s="1"/>
  <c r="E570" i="9" s="1"/>
  <c r="F456" i="7"/>
  <c r="F455" i="7" s="1"/>
  <c r="F454" i="7" s="1"/>
  <c r="AE813" i="2"/>
  <c r="AE812" i="2" s="1"/>
  <c r="AF813" i="2"/>
  <c r="AF812" i="2" s="1"/>
  <c r="AD813" i="2"/>
  <c r="AD812" i="2" s="1"/>
  <c r="I620" i="7" l="1"/>
  <c r="I619" i="7" s="1"/>
  <c r="I618" i="7" s="1"/>
  <c r="K620" i="7"/>
  <c r="K619" i="7" s="1"/>
  <c r="K618" i="7" s="1"/>
  <c r="G620" i="7"/>
  <c r="G619" i="7" s="1"/>
  <c r="G618" i="7" s="1"/>
  <c r="AE635" i="2"/>
  <c r="AE634" i="2" s="1"/>
  <c r="AE633" i="2" s="1"/>
  <c r="AF635" i="2"/>
  <c r="AF634" i="2" s="1"/>
  <c r="AF633" i="2" s="1"/>
  <c r="AD635" i="2"/>
  <c r="AD634" i="2" s="1"/>
  <c r="AD633" i="2" s="1"/>
  <c r="G522" i="7"/>
  <c r="G521" i="7" s="1"/>
  <c r="G520" i="7" s="1"/>
  <c r="G519" i="7" s="1"/>
  <c r="K522" i="7"/>
  <c r="K521" i="7" s="1"/>
  <c r="K520" i="7" s="1"/>
  <c r="K519" i="7" s="1"/>
  <c r="I522" i="7"/>
  <c r="I521" i="7" s="1"/>
  <c r="I520" i="7" s="1"/>
  <c r="I519" i="7" s="1"/>
  <c r="J622" i="7"/>
  <c r="J621" i="7" s="1"/>
  <c r="F622" i="7"/>
  <c r="F621" i="7" s="1"/>
  <c r="H622" i="7"/>
  <c r="H621" i="7" s="1"/>
  <c r="F394" i="7"/>
  <c r="F393" i="7" s="1"/>
  <c r="H394" i="7"/>
  <c r="H393" i="7" s="1"/>
  <c r="H455" i="7"/>
  <c r="H454" i="7" s="1"/>
  <c r="D572" i="9"/>
  <c r="D571" i="9" s="1"/>
  <c r="D570" i="9" s="1"/>
  <c r="F572" i="9"/>
  <c r="F571" i="9" s="1"/>
  <c r="F570" i="9" s="1"/>
  <c r="J620" i="7" l="1"/>
  <c r="J619" i="7" s="1"/>
  <c r="J618" i="7" s="1"/>
  <c r="H620" i="7"/>
  <c r="H619" i="7" s="1"/>
  <c r="H618" i="7" s="1"/>
  <c r="F620" i="7"/>
  <c r="F619" i="7" s="1"/>
  <c r="F618" i="7" s="1"/>
  <c r="J828" i="7" l="1"/>
  <c r="F200" i="9" s="1"/>
  <c r="H828" i="7"/>
  <c r="E200" i="9" s="1"/>
  <c r="F828" i="7"/>
  <c r="J829" i="7"/>
  <c r="H829" i="7"/>
  <c r="F829" i="7"/>
  <c r="D201" i="9" s="1"/>
  <c r="AE458" i="2"/>
  <c r="AF458" i="2"/>
  <c r="AD458" i="2"/>
  <c r="F827" i="7" l="1"/>
  <c r="H827" i="7"/>
  <c r="D200" i="9"/>
  <c r="D199" i="9" s="1"/>
  <c r="J827" i="7"/>
  <c r="E201" i="9"/>
  <c r="E199" i="9" s="1"/>
  <c r="F201" i="9"/>
  <c r="F199" i="9" s="1"/>
  <c r="J112" i="7"/>
  <c r="H112" i="7"/>
  <c r="F112" i="7"/>
  <c r="AE709" i="2"/>
  <c r="AE708" i="2" s="1"/>
  <c r="AE707" i="2" s="1"/>
  <c r="AE706" i="2" s="1"/>
  <c r="AF709" i="2"/>
  <c r="AF708" i="2" s="1"/>
  <c r="AF707" i="2" s="1"/>
  <c r="AF706" i="2" s="1"/>
  <c r="AD709" i="2"/>
  <c r="AD708" i="2" s="1"/>
  <c r="AD707" i="2" s="1"/>
  <c r="AD706" i="2" s="1"/>
  <c r="AD705" i="2" l="1"/>
  <c r="AD704" i="2" s="1"/>
  <c r="AF705" i="2"/>
  <c r="AF704" i="2" s="1"/>
  <c r="AE705" i="2"/>
  <c r="AE704" i="2" s="1"/>
  <c r="G30" i="9" l="1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J734" i="7"/>
  <c r="F32" i="9" s="1"/>
  <c r="F31" i="9" s="1"/>
  <c r="F30" i="9" s="1"/>
  <c r="E32" i="9"/>
  <c r="E31" i="9" s="1"/>
  <c r="E30" i="9" s="1"/>
  <c r="F734" i="7"/>
  <c r="D32" i="9" s="1"/>
  <c r="D31" i="9" s="1"/>
  <c r="D30" i="9" s="1"/>
  <c r="AE380" i="2"/>
  <c r="AE379" i="2" s="1"/>
  <c r="AF380" i="2"/>
  <c r="AF379" i="2" s="1"/>
  <c r="AD380" i="2"/>
  <c r="AD379" i="2" s="1"/>
  <c r="F733" i="7" l="1"/>
  <c r="F732" i="7" s="1"/>
  <c r="J733" i="7"/>
  <c r="J732" i="7" s="1"/>
  <c r="H733" i="7"/>
  <c r="H732" i="7" s="1"/>
  <c r="G563" i="9"/>
  <c r="H563" i="9"/>
  <c r="I563" i="9"/>
  <c r="J563" i="9"/>
  <c r="K563" i="9"/>
  <c r="L563" i="9"/>
  <c r="M563" i="9"/>
  <c r="N563" i="9"/>
  <c r="O563" i="9"/>
  <c r="P563" i="9"/>
  <c r="Q563" i="9"/>
  <c r="R563" i="9"/>
  <c r="S563" i="9"/>
  <c r="T563" i="9"/>
  <c r="U563" i="9"/>
  <c r="V563" i="9"/>
  <c r="W563" i="9"/>
  <c r="X563" i="9"/>
  <c r="Y563" i="9"/>
  <c r="Z563" i="9"/>
  <c r="AA563" i="9"/>
  <c r="AB563" i="9"/>
  <c r="AC563" i="9"/>
  <c r="AD563" i="9"/>
  <c r="K727" i="7" l="1"/>
  <c r="K726" i="7" s="1"/>
  <c r="K719" i="7" s="1"/>
  <c r="K718" i="7" s="1"/>
  <c r="K712" i="7" s="1"/>
  <c r="K711" i="7" s="1"/>
  <c r="K710" i="7" l="1"/>
  <c r="J611" i="7"/>
  <c r="J610" i="7" s="1"/>
  <c r="J609" i="7" s="1"/>
  <c r="H611" i="7"/>
  <c r="E123" i="9" s="1"/>
  <c r="E122" i="9" s="1"/>
  <c r="E121" i="9" s="1"/>
  <c r="F611" i="7"/>
  <c r="D123" i="9" s="1"/>
  <c r="D122" i="9" s="1"/>
  <c r="D121" i="9" s="1"/>
  <c r="AE625" i="2"/>
  <c r="AE624" i="2" s="1"/>
  <c r="AF625" i="2"/>
  <c r="AF624" i="2" s="1"/>
  <c r="AD625" i="2"/>
  <c r="AD624" i="2" s="1"/>
  <c r="K595" i="7"/>
  <c r="K594" i="7" s="1"/>
  <c r="J634" i="7"/>
  <c r="F59" i="9" s="1"/>
  <c r="F58" i="9" s="1"/>
  <c r="F57" i="9" s="1"/>
  <c r="F56" i="9" s="1"/>
  <c r="H634" i="7"/>
  <c r="H633" i="7" s="1"/>
  <c r="H632" i="7" s="1"/>
  <c r="H631" i="7" s="1"/>
  <c r="F634" i="7"/>
  <c r="G634" i="7" s="1"/>
  <c r="G633" i="7" s="1"/>
  <c r="G632" i="7" s="1"/>
  <c r="G631" i="7" s="1"/>
  <c r="G626" i="7" s="1"/>
  <c r="AE324" i="2"/>
  <c r="AE323" i="2" s="1"/>
  <c r="AE322" i="2" s="1"/>
  <c r="AF324" i="2"/>
  <c r="AF323" i="2" s="1"/>
  <c r="AF322" i="2" s="1"/>
  <c r="AD324" i="2"/>
  <c r="AD323" i="2" s="1"/>
  <c r="AD322" i="2" s="1"/>
  <c r="F610" i="7" l="1"/>
  <c r="F609" i="7" s="1"/>
  <c r="G611" i="7"/>
  <c r="G610" i="7" s="1"/>
  <c r="G609" i="7" s="1"/>
  <c r="I611" i="7"/>
  <c r="I610" i="7" s="1"/>
  <c r="I609" i="7" s="1"/>
  <c r="F123" i="9"/>
  <c r="F122" i="9" s="1"/>
  <c r="F121" i="9" s="1"/>
  <c r="K611" i="7"/>
  <c r="K610" i="7" s="1"/>
  <c r="K609" i="7" s="1"/>
  <c r="H610" i="7"/>
  <c r="H609" i="7" s="1"/>
  <c r="F633" i="7"/>
  <c r="F632" i="7" s="1"/>
  <c r="F631" i="7" s="1"/>
  <c r="D59" i="9"/>
  <c r="D58" i="9" s="1"/>
  <c r="D57" i="9" s="1"/>
  <c r="D56" i="9" s="1"/>
  <c r="E59" i="9"/>
  <c r="E58" i="9" s="1"/>
  <c r="E57" i="9" s="1"/>
  <c r="E56" i="9" s="1"/>
  <c r="J633" i="7"/>
  <c r="J632" i="7" s="1"/>
  <c r="J631" i="7" s="1"/>
  <c r="G625" i="7" l="1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X196" i="9"/>
  <c r="Y196" i="9"/>
  <c r="Z196" i="9"/>
  <c r="AA196" i="9"/>
  <c r="AB196" i="9"/>
  <c r="AC196" i="9"/>
  <c r="AD196" i="9"/>
  <c r="G99" i="9" l="1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I378" i="7" l="1"/>
  <c r="I377" i="7" s="1"/>
  <c r="J379" i="7"/>
  <c r="I381" i="7"/>
  <c r="I380" i="7" s="1"/>
  <c r="F379" i="7"/>
  <c r="F378" i="7" s="1"/>
  <c r="F382" i="7"/>
  <c r="F381" i="7" s="1"/>
  <c r="F380" i="7" s="1"/>
  <c r="I376" i="7" l="1"/>
  <c r="F327" i="9"/>
  <c r="F326" i="9" s="1"/>
  <c r="F325" i="9" s="1"/>
  <c r="D330" i="9"/>
  <c r="D329" i="9" s="1"/>
  <c r="D328" i="9" s="1"/>
  <c r="J378" i="7"/>
  <c r="J377" i="7" s="1"/>
  <c r="D327" i="9"/>
  <c r="D326" i="9" s="1"/>
  <c r="D325" i="9" s="1"/>
  <c r="H379" i="7"/>
  <c r="E327" i="9" s="1"/>
  <c r="E326" i="9" s="1"/>
  <c r="E325" i="9" s="1"/>
  <c r="AD775" i="2"/>
  <c r="AD774" i="2" s="1"/>
  <c r="J382" i="7"/>
  <c r="F330" i="9" s="1"/>
  <c r="F329" i="9" s="1"/>
  <c r="F328" i="9" s="1"/>
  <c r="AF32" i="2"/>
  <c r="AF30" i="2"/>
  <c r="D324" i="9" l="1"/>
  <c r="F324" i="9"/>
  <c r="AF29" i="2"/>
  <c r="H378" i="7"/>
  <c r="H377" i="7" s="1"/>
  <c r="AE775" i="2"/>
  <c r="AE774" i="2" s="1"/>
  <c r="H382" i="7"/>
  <c r="J381" i="7"/>
  <c r="J380" i="7" s="1"/>
  <c r="J376" i="7" s="1"/>
  <c r="AF775" i="2"/>
  <c r="AF774" i="2" s="1"/>
  <c r="E330" i="9" l="1"/>
  <c r="E329" i="9" s="1"/>
  <c r="E328" i="9" s="1"/>
  <c r="E324" i="9" s="1"/>
  <c r="H381" i="7"/>
  <c r="H380" i="7" s="1"/>
  <c r="H376" i="7" s="1"/>
  <c r="AE32" i="2"/>
  <c r="AE30" i="2"/>
  <c r="G359" i="9"/>
  <c r="H359" i="9"/>
  <c r="I359" i="9"/>
  <c r="J359" i="9"/>
  <c r="K359" i="9"/>
  <c r="L359" i="9"/>
  <c r="M359" i="9"/>
  <c r="N359" i="9"/>
  <c r="O359" i="9"/>
  <c r="P359" i="9"/>
  <c r="Q359" i="9"/>
  <c r="R359" i="9"/>
  <c r="S359" i="9"/>
  <c r="T359" i="9"/>
  <c r="U359" i="9"/>
  <c r="V359" i="9"/>
  <c r="W359" i="9"/>
  <c r="X359" i="9"/>
  <c r="Y359" i="9"/>
  <c r="Z359" i="9"/>
  <c r="AA359" i="9"/>
  <c r="AB359" i="9"/>
  <c r="AC359" i="9"/>
  <c r="AD359" i="9"/>
  <c r="G493" i="9" l="1"/>
  <c r="H493" i="9"/>
  <c r="I493" i="9"/>
  <c r="J493" i="9"/>
  <c r="K493" i="9"/>
  <c r="L493" i="9"/>
  <c r="M493" i="9"/>
  <c r="N493" i="9"/>
  <c r="O493" i="9"/>
  <c r="P493" i="9"/>
  <c r="Q493" i="9"/>
  <c r="R493" i="9"/>
  <c r="S493" i="9"/>
  <c r="T493" i="9"/>
  <c r="U493" i="9"/>
  <c r="V493" i="9"/>
  <c r="W493" i="9"/>
  <c r="X493" i="9"/>
  <c r="Y493" i="9"/>
  <c r="Z493" i="9"/>
  <c r="AA493" i="9"/>
  <c r="AB493" i="9"/>
  <c r="AC493" i="9"/>
  <c r="AD493" i="9"/>
  <c r="J317" i="7"/>
  <c r="H317" i="7"/>
  <c r="F317" i="7"/>
  <c r="F316" i="7" s="1"/>
  <c r="H307" i="7"/>
  <c r="H306" i="7" s="1"/>
  <c r="J307" i="7"/>
  <c r="J306" i="7" s="1"/>
  <c r="F307" i="7"/>
  <c r="AE739" i="2"/>
  <c r="AE738" i="2" s="1"/>
  <c r="AF739" i="2"/>
  <c r="AF738" i="2" s="1"/>
  <c r="F313" i="7" l="1"/>
  <c r="F312" i="7" s="1"/>
  <c r="F311" i="7" s="1"/>
  <c r="AF737" i="2"/>
  <c r="AF729" i="2" s="1"/>
  <c r="AE737" i="2"/>
  <c r="AD739" i="2"/>
  <c r="AD738" i="2" s="1"/>
  <c r="D521" i="9"/>
  <c r="D520" i="9" s="1"/>
  <c r="E511" i="9"/>
  <c r="F511" i="9"/>
  <c r="F306" i="7"/>
  <c r="D511" i="9"/>
  <c r="F521" i="9"/>
  <c r="F520" i="9" s="1"/>
  <c r="J316" i="7"/>
  <c r="E521" i="9"/>
  <c r="E520" i="9" s="1"/>
  <c r="H316" i="7"/>
  <c r="J120" i="7"/>
  <c r="H120" i="7"/>
  <c r="J444" i="7"/>
  <c r="H444" i="7"/>
  <c r="AE729" i="2" l="1"/>
  <c r="AE728" i="2" s="1"/>
  <c r="F517" i="9"/>
  <c r="F516" i="9" s="1"/>
  <c r="F515" i="9" s="1"/>
  <c r="D517" i="9"/>
  <c r="D516" i="9" s="1"/>
  <c r="D515" i="9" s="1"/>
  <c r="H313" i="7"/>
  <c r="H312" i="7" s="1"/>
  <c r="H311" i="7" s="1"/>
  <c r="J313" i="7"/>
  <c r="J312" i="7" s="1"/>
  <c r="J311" i="7" s="1"/>
  <c r="E517" i="9"/>
  <c r="E516" i="9" s="1"/>
  <c r="E515" i="9" s="1"/>
  <c r="AF728" i="2"/>
  <c r="AD737" i="2"/>
  <c r="F444" i="7"/>
  <c r="AE286" i="2"/>
  <c r="AE285" i="2" s="1"/>
  <c r="AE284" i="2" s="1"/>
  <c r="AE283" i="2" s="1"/>
  <c r="AE282" i="2" s="1"/>
  <c r="AE280" i="2"/>
  <c r="AE279" i="2" s="1"/>
  <c r="AE278" i="2" s="1"/>
  <c r="AE277" i="2" s="1"/>
  <c r="AD729" i="2" l="1"/>
  <c r="AD728" i="2" s="1"/>
  <c r="AF95" i="2"/>
  <c r="AF92" i="2"/>
  <c r="AF90" i="2"/>
  <c r="AE237" i="2"/>
  <c r="AE236" i="2" s="1"/>
  <c r="AE235" i="2" s="1"/>
  <c r="AE233" i="2"/>
  <c r="AE232" i="2" s="1"/>
  <c r="AE231" i="2" s="1"/>
  <c r="AE229" i="2"/>
  <c r="AE228" i="2" s="1"/>
  <c r="AE227" i="2" s="1"/>
  <c r="AD233" i="2"/>
  <c r="AD232" i="2" s="1"/>
  <c r="AD231" i="2" s="1"/>
  <c r="AD237" i="2"/>
  <c r="AD236" i="2" s="1"/>
  <c r="AD235" i="2" s="1"/>
  <c r="F335" i="7"/>
  <c r="F339" i="7"/>
  <c r="F338" i="7" s="1"/>
  <c r="F337" i="7" s="1"/>
  <c r="F336" i="7" s="1"/>
  <c r="F343" i="7" l="1"/>
  <c r="F342" i="7" s="1"/>
  <c r="F341" i="7" s="1"/>
  <c r="F340" i="7" s="1"/>
  <c r="J541" i="7" l="1"/>
  <c r="J540" i="7" s="1"/>
  <c r="J539" i="7" s="1"/>
  <c r="J538" i="7" s="1"/>
  <c r="J537" i="7" s="1"/>
  <c r="J536" i="7" s="1"/>
  <c r="J535" i="7" s="1"/>
  <c r="J527" i="7" s="1"/>
  <c r="H541" i="7"/>
  <c r="H540" i="7" s="1"/>
  <c r="H539" i="7" s="1"/>
  <c r="H538" i="7" s="1"/>
  <c r="H537" i="7" s="1"/>
  <c r="H536" i="7" s="1"/>
  <c r="H535" i="7" s="1"/>
  <c r="H527" i="7" s="1"/>
  <c r="F541" i="7"/>
  <c r="F540" i="7" s="1"/>
  <c r="F539" i="7" s="1"/>
  <c r="F538" i="7" s="1"/>
  <c r="F537" i="7" s="1"/>
  <c r="F536" i="7" s="1"/>
  <c r="F535" i="7" s="1"/>
  <c r="F527" i="7" s="1"/>
  <c r="AF312" i="2"/>
  <c r="AF311" i="2" s="1"/>
  <c r="AF310" i="2" s="1"/>
  <c r="AF309" i="2" s="1"/>
  <c r="AF308" i="2" s="1"/>
  <c r="AF307" i="2" s="1"/>
  <c r="AF306" i="2" s="1"/>
  <c r="AE312" i="2"/>
  <c r="AE311" i="2" s="1"/>
  <c r="AE310" i="2" s="1"/>
  <c r="AE309" i="2" s="1"/>
  <c r="AE308" i="2" s="1"/>
  <c r="AE307" i="2" s="1"/>
  <c r="AE306" i="2" s="1"/>
  <c r="AD312" i="2"/>
  <c r="AD311" i="2" s="1"/>
  <c r="AD310" i="2" s="1"/>
  <c r="AD309" i="2" s="1"/>
  <c r="AD308" i="2" s="1"/>
  <c r="AD307" i="2" s="1"/>
  <c r="AD306" i="2" s="1"/>
  <c r="D40" i="10" l="1"/>
  <c r="D38" i="10" s="1"/>
  <c r="E40" i="10"/>
  <c r="E38" i="10" s="1"/>
  <c r="F40" i="10"/>
  <c r="F38" i="10" s="1"/>
  <c r="D224" i="9"/>
  <c r="D223" i="9" s="1"/>
  <c r="D222" i="9" s="1"/>
  <c r="D221" i="9" s="1"/>
  <c r="D220" i="9" s="1"/>
  <c r="D219" i="9" s="1"/>
  <c r="E224" i="9"/>
  <c r="E223" i="9" s="1"/>
  <c r="E222" i="9" s="1"/>
  <c r="E221" i="9" s="1"/>
  <c r="E220" i="9" s="1"/>
  <c r="E219" i="9" s="1"/>
  <c r="F224" i="9"/>
  <c r="F223" i="9" s="1"/>
  <c r="F222" i="9" s="1"/>
  <c r="F221" i="9" s="1"/>
  <c r="F220" i="9" s="1"/>
  <c r="F219" i="9" s="1"/>
  <c r="AE412" i="2" l="1"/>
  <c r="AE411" i="2" s="1"/>
  <c r="AE410" i="2" s="1"/>
  <c r="AE409" i="2" s="1"/>
  <c r="AE408" i="2" s="1"/>
  <c r="AE407" i="2" s="1"/>
  <c r="AF412" i="2"/>
  <c r="AF411" i="2" s="1"/>
  <c r="AF410" i="2" s="1"/>
  <c r="AF409" i="2" s="1"/>
  <c r="AF408" i="2" s="1"/>
  <c r="AF407" i="2" s="1"/>
  <c r="J766" i="7"/>
  <c r="H766" i="7"/>
  <c r="E577" i="9" s="1"/>
  <c r="E576" i="9" s="1"/>
  <c r="E575" i="9" s="1"/>
  <c r="E574" i="9" s="1"/>
  <c r="F766" i="7"/>
  <c r="AD412" i="2"/>
  <c r="AD411" i="2" s="1"/>
  <c r="AD410" i="2" s="1"/>
  <c r="AD409" i="2" s="1"/>
  <c r="AD408" i="2" s="1"/>
  <c r="AD407" i="2" s="1"/>
  <c r="J765" i="7" l="1"/>
  <c r="J764" i="7" s="1"/>
  <c r="J763" i="7" s="1"/>
  <c r="J762" i="7" s="1"/>
  <c r="J761" i="7" s="1"/>
  <c r="J760" i="7" s="1"/>
  <c r="F577" i="9"/>
  <c r="F576" i="9" s="1"/>
  <c r="F575" i="9" s="1"/>
  <c r="F574" i="9" s="1"/>
  <c r="F765" i="7"/>
  <c r="F764" i="7" s="1"/>
  <c r="F763" i="7" s="1"/>
  <c r="F762" i="7" s="1"/>
  <c r="F761" i="7" s="1"/>
  <c r="F760" i="7" s="1"/>
  <c r="D577" i="9"/>
  <c r="D576" i="9" s="1"/>
  <c r="D575" i="9" s="1"/>
  <c r="D574" i="9" s="1"/>
  <c r="H765" i="7"/>
  <c r="H764" i="7" s="1"/>
  <c r="H763" i="7" s="1"/>
  <c r="H762" i="7" s="1"/>
  <c r="H761" i="7" s="1"/>
  <c r="H760" i="7" s="1"/>
  <c r="J86" i="7" l="1"/>
  <c r="H86" i="7"/>
  <c r="F86" i="7"/>
  <c r="J170" i="7" l="1"/>
  <c r="J169" i="7" s="1"/>
  <c r="J168" i="7" s="1"/>
  <c r="J167" i="7" s="1"/>
  <c r="H170" i="7"/>
  <c r="H169" i="7" s="1"/>
  <c r="H168" i="7" s="1"/>
  <c r="H167" i="7" s="1"/>
  <c r="F170" i="7"/>
  <c r="F169" i="7" s="1"/>
  <c r="F168" i="7" s="1"/>
  <c r="F167" i="7" s="1"/>
  <c r="AE911" i="2"/>
  <c r="AE910" i="2" s="1"/>
  <c r="AE909" i="2" s="1"/>
  <c r="AE908" i="2" s="1"/>
  <c r="AE907" i="2" s="1"/>
  <c r="AF911" i="2"/>
  <c r="AF910" i="2" s="1"/>
  <c r="AF909" i="2" s="1"/>
  <c r="AF908" i="2" s="1"/>
  <c r="AF907" i="2" s="1"/>
  <c r="AD911" i="2"/>
  <c r="AD910" i="2" s="1"/>
  <c r="AD909" i="2" s="1"/>
  <c r="AD908" i="2" s="1"/>
  <c r="AD907" i="2" s="1"/>
  <c r="J833" i="7"/>
  <c r="J832" i="7" s="1"/>
  <c r="H833" i="7"/>
  <c r="H832" i="7" s="1"/>
  <c r="F833" i="7"/>
  <c r="D205" i="9" s="1"/>
  <c r="D204" i="9" s="1"/>
  <c r="D203" i="9" s="1"/>
  <c r="D202" i="9" s="1"/>
  <c r="AE902" i="2"/>
  <c r="AE901" i="2" s="1"/>
  <c r="AE900" i="2" s="1"/>
  <c r="AE899" i="2" s="1"/>
  <c r="AE898" i="2" s="1"/>
  <c r="AE897" i="2" s="1"/>
  <c r="AE896" i="2" s="1"/>
  <c r="AF902" i="2"/>
  <c r="AF901" i="2" s="1"/>
  <c r="AF900" i="2" s="1"/>
  <c r="AF899" i="2" s="1"/>
  <c r="AF898" i="2" s="1"/>
  <c r="AF897" i="2" s="1"/>
  <c r="AF896" i="2" s="1"/>
  <c r="AD902" i="2"/>
  <c r="AD901" i="2" s="1"/>
  <c r="AD900" i="2" s="1"/>
  <c r="AD899" i="2" s="1"/>
  <c r="AD898" i="2" s="1"/>
  <c r="AD897" i="2" s="1"/>
  <c r="AD896" i="2" s="1"/>
  <c r="J831" i="7" l="1"/>
  <c r="J830" i="7" s="1"/>
  <c r="H831" i="7"/>
  <c r="H830" i="7" s="1"/>
  <c r="AF101" i="2"/>
  <c r="AF100" i="2" s="1"/>
  <c r="AF99" i="2" s="1"/>
  <c r="AE101" i="2"/>
  <c r="AE100" i="2" s="1"/>
  <c r="AE99" i="2" s="1"/>
  <c r="AD101" i="2"/>
  <c r="AD100" i="2" s="1"/>
  <c r="AD99" i="2" s="1"/>
  <c r="F832" i="7"/>
  <c r="E205" i="9"/>
  <c r="E204" i="9" s="1"/>
  <c r="E203" i="9" s="1"/>
  <c r="E202" i="9" s="1"/>
  <c r="F205" i="9"/>
  <c r="F204" i="9" s="1"/>
  <c r="F203" i="9" s="1"/>
  <c r="F202" i="9" s="1"/>
  <c r="F831" i="7" l="1"/>
  <c r="F830" i="7" s="1"/>
  <c r="J219" i="7" l="1"/>
  <c r="F273" i="9" s="1"/>
  <c r="F272" i="9" s="1"/>
  <c r="F271" i="9" s="1"/>
  <c r="F270" i="9" s="1"/>
  <c r="H219" i="7"/>
  <c r="E273" i="9" s="1"/>
  <c r="E272" i="9" s="1"/>
  <c r="E271" i="9" s="1"/>
  <c r="E270" i="9" s="1"/>
  <c r="F219" i="7"/>
  <c r="D273" i="9" s="1"/>
  <c r="D272" i="9" s="1"/>
  <c r="D271" i="9" s="1"/>
  <c r="D270" i="9" s="1"/>
  <c r="AE145" i="2"/>
  <c r="AE144" i="2" s="1"/>
  <c r="AE143" i="2" s="1"/>
  <c r="AF145" i="2"/>
  <c r="AF144" i="2" s="1"/>
  <c r="AF143" i="2" s="1"/>
  <c r="AD145" i="2"/>
  <c r="AD144" i="2" s="1"/>
  <c r="AD143" i="2" s="1"/>
  <c r="J246" i="7"/>
  <c r="H246" i="7"/>
  <c r="F246" i="7"/>
  <c r="F218" i="7" l="1"/>
  <c r="F217" i="7" s="1"/>
  <c r="F216" i="7" s="1"/>
  <c r="J218" i="7"/>
  <c r="J217" i="7" s="1"/>
  <c r="J216" i="7" s="1"/>
  <c r="H218" i="7"/>
  <c r="H217" i="7" s="1"/>
  <c r="H216" i="7" s="1"/>
  <c r="I786" i="7" l="1"/>
  <c r="I785" i="7" s="1"/>
  <c r="I784" i="7" s="1"/>
  <c r="I783" i="7" s="1"/>
  <c r="J787" i="7"/>
  <c r="F305" i="9" s="1"/>
  <c r="F304" i="9" s="1"/>
  <c r="F303" i="9" s="1"/>
  <c r="F302" i="9" s="1"/>
  <c r="F301" i="9" s="1"/>
  <c r="H787" i="7"/>
  <c r="E305" i="9" s="1"/>
  <c r="E304" i="9" s="1"/>
  <c r="E303" i="9" s="1"/>
  <c r="E302" i="9" s="1"/>
  <c r="E301" i="9" s="1"/>
  <c r="F787" i="7"/>
  <c r="D305" i="9" s="1"/>
  <c r="D304" i="9" s="1"/>
  <c r="D303" i="9" s="1"/>
  <c r="D302" i="9" s="1"/>
  <c r="D301" i="9" s="1"/>
  <c r="AE887" i="2"/>
  <c r="AE886" i="2" s="1"/>
  <c r="AE885" i="2" s="1"/>
  <c r="AE884" i="2" s="1"/>
  <c r="AE883" i="2" s="1"/>
  <c r="AE882" i="2" s="1"/>
  <c r="AF887" i="2"/>
  <c r="AF886" i="2" s="1"/>
  <c r="AF885" i="2" s="1"/>
  <c r="AF884" i="2" s="1"/>
  <c r="AF883" i="2" s="1"/>
  <c r="AF882" i="2" s="1"/>
  <c r="AD887" i="2"/>
  <c r="AD886" i="2" s="1"/>
  <c r="AD885" i="2" s="1"/>
  <c r="AD884" i="2" s="1"/>
  <c r="AD883" i="2" s="1"/>
  <c r="AD882" i="2" s="1"/>
  <c r="I781" i="7" l="1"/>
  <c r="I782" i="7"/>
  <c r="F786" i="7"/>
  <c r="F785" i="7" s="1"/>
  <c r="F784" i="7" s="1"/>
  <c r="F783" i="7" s="1"/>
  <c r="F782" i="7" s="1"/>
  <c r="H786" i="7"/>
  <c r="H785" i="7" s="1"/>
  <c r="H784" i="7" s="1"/>
  <c r="H783" i="7" s="1"/>
  <c r="H782" i="7" s="1"/>
  <c r="J786" i="7"/>
  <c r="J785" i="7" s="1"/>
  <c r="J784" i="7" s="1"/>
  <c r="J783" i="7" s="1"/>
  <c r="J782" i="7" s="1"/>
  <c r="F617" i="7" l="1"/>
  <c r="G125" i="9" l="1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J614" i="7"/>
  <c r="H614" i="7"/>
  <c r="F614" i="7"/>
  <c r="F613" i="7" s="1"/>
  <c r="F612" i="7" s="1"/>
  <c r="AE628" i="2"/>
  <c r="AE627" i="2" s="1"/>
  <c r="AF628" i="2"/>
  <c r="AF627" i="2" s="1"/>
  <c r="AD628" i="2"/>
  <c r="AD627" i="2" s="1"/>
  <c r="J613" i="7" l="1"/>
  <c r="J612" i="7" s="1"/>
  <c r="K614" i="7"/>
  <c r="K613" i="7" s="1"/>
  <c r="K612" i="7" s="1"/>
  <c r="H613" i="7"/>
  <c r="H612" i="7" s="1"/>
  <c r="I614" i="7"/>
  <c r="I613" i="7" s="1"/>
  <c r="I612" i="7" s="1"/>
  <c r="F126" i="9"/>
  <c r="F125" i="9" s="1"/>
  <c r="F124" i="9" s="1"/>
  <c r="G614" i="7"/>
  <c r="G613" i="7" s="1"/>
  <c r="G612" i="7" s="1"/>
  <c r="D126" i="9"/>
  <c r="D125" i="9" s="1"/>
  <c r="D124" i="9" s="1"/>
  <c r="E126" i="9"/>
  <c r="E125" i="9" s="1"/>
  <c r="E124" i="9" s="1"/>
  <c r="J617" i="7" l="1"/>
  <c r="K617" i="7" s="1"/>
  <c r="K616" i="7" s="1"/>
  <c r="K615" i="7" s="1"/>
  <c r="K608" i="7" s="1"/>
  <c r="H617" i="7"/>
  <c r="I617" i="7" s="1"/>
  <c r="AE631" i="2" l="1"/>
  <c r="AE630" i="2" s="1"/>
  <c r="AE623" i="2" s="1"/>
  <c r="AF631" i="2"/>
  <c r="AF630" i="2" s="1"/>
  <c r="AF623" i="2" s="1"/>
  <c r="AD631" i="2"/>
  <c r="AD630" i="2" s="1"/>
  <c r="AD623" i="2" s="1"/>
  <c r="G617" i="7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F129" i="9"/>
  <c r="F128" i="9" s="1"/>
  <c r="F127" i="9" s="1"/>
  <c r="F120" i="9" s="1"/>
  <c r="E129" i="9"/>
  <c r="E128" i="9" s="1"/>
  <c r="E127" i="9" s="1"/>
  <c r="E120" i="9" s="1"/>
  <c r="D129" i="9"/>
  <c r="D128" i="9" s="1"/>
  <c r="D127" i="9" s="1"/>
  <c r="D120" i="9" s="1"/>
  <c r="E95" i="9"/>
  <c r="E94" i="9" s="1"/>
  <c r="E93" i="9" s="1"/>
  <c r="G616" i="7" l="1"/>
  <c r="G615" i="7" s="1"/>
  <c r="G608" i="7" s="1"/>
  <c r="H616" i="7"/>
  <c r="H615" i="7" s="1"/>
  <c r="H608" i="7" s="1"/>
  <c r="I616" i="7"/>
  <c r="I615" i="7" s="1"/>
  <c r="I608" i="7" s="1"/>
  <c r="J616" i="7"/>
  <c r="J615" i="7" s="1"/>
  <c r="J608" i="7" s="1"/>
  <c r="F616" i="7"/>
  <c r="F615" i="7" s="1"/>
  <c r="F608" i="7" s="1"/>
  <c r="J586" i="7"/>
  <c r="H586" i="7"/>
  <c r="H585" i="7" s="1"/>
  <c r="H584" i="7" s="1"/>
  <c r="AE600" i="2"/>
  <c r="AE599" i="2" s="1"/>
  <c r="AF600" i="2"/>
  <c r="AF599" i="2" s="1"/>
  <c r="F586" i="7"/>
  <c r="AD600" i="2" l="1"/>
  <c r="AD599" i="2" s="1"/>
  <c r="F585" i="7"/>
  <c r="F584" i="7" s="1"/>
  <c r="D95" i="9"/>
  <c r="D94" i="9" s="1"/>
  <c r="D93" i="9" s="1"/>
  <c r="J585" i="7"/>
  <c r="J584" i="7" s="1"/>
  <c r="F95" i="9"/>
  <c r="F94" i="9" s="1"/>
  <c r="F93" i="9" s="1"/>
  <c r="G586" i="7"/>
  <c r="G585" i="7" s="1"/>
  <c r="G584" i="7" s="1"/>
  <c r="H476" i="7"/>
  <c r="K470" i="7"/>
  <c r="I475" i="7"/>
  <c r="I474" i="7" s="1"/>
  <c r="I470" i="7" s="1"/>
  <c r="I446" i="7" s="1"/>
  <c r="I445" i="7" s="1"/>
  <c r="F476" i="7"/>
  <c r="AF830" i="2"/>
  <c r="AF829" i="2" s="1"/>
  <c r="AD830" i="2"/>
  <c r="AD829" i="2" s="1"/>
  <c r="AF772" i="2"/>
  <c r="AF771" i="2" s="1"/>
  <c r="AF770" i="2" s="1"/>
  <c r="K446" i="7" l="1"/>
  <c r="J476" i="7"/>
  <c r="H475" i="7"/>
  <c r="H474" i="7" s="1"/>
  <c r="E596" i="9"/>
  <c r="E595" i="9" s="1"/>
  <c r="E594" i="9" s="1"/>
  <c r="F475" i="7"/>
  <c r="F474" i="7" s="1"/>
  <c r="D596" i="9"/>
  <c r="D595" i="9" s="1"/>
  <c r="D594" i="9" s="1"/>
  <c r="AE830" i="2"/>
  <c r="AE829" i="2" s="1"/>
  <c r="F377" i="7"/>
  <c r="F376" i="7" s="1"/>
  <c r="AD772" i="2"/>
  <c r="AD771" i="2" s="1"/>
  <c r="AD770" i="2" s="1"/>
  <c r="K445" i="7" l="1"/>
  <c r="K414" i="7" s="1"/>
  <c r="J475" i="7"/>
  <c r="J474" i="7" s="1"/>
  <c r="F596" i="9"/>
  <c r="F595" i="9" s="1"/>
  <c r="F594" i="9" s="1"/>
  <c r="AE772" i="2"/>
  <c r="AE771" i="2" s="1"/>
  <c r="AE770" i="2" s="1"/>
  <c r="G11" i="9" l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F609" i="9" l="1"/>
  <c r="I414" i="7"/>
  <c r="J505" i="7" l="1"/>
  <c r="J504" i="7" s="1"/>
  <c r="J503" i="7" s="1"/>
  <c r="J502" i="7" s="1"/>
  <c r="J501" i="7" s="1"/>
  <c r="J500" i="7" s="1"/>
  <c r="H505" i="7"/>
  <c r="H504" i="7" s="1"/>
  <c r="H503" i="7" s="1"/>
  <c r="H502" i="7" s="1"/>
  <c r="H501" i="7" s="1"/>
  <c r="H500" i="7" s="1"/>
  <c r="F505" i="7"/>
  <c r="F504" i="7" s="1"/>
  <c r="F503" i="7" s="1"/>
  <c r="F502" i="7" s="1"/>
  <c r="F501" i="7" s="1"/>
  <c r="F500" i="7" s="1"/>
  <c r="AD850" i="2"/>
  <c r="AD849" i="2" s="1"/>
  <c r="AD848" i="2" s="1"/>
  <c r="AD847" i="2" s="1"/>
  <c r="AD846" i="2" s="1"/>
  <c r="AF850" i="2"/>
  <c r="AF849" i="2" s="1"/>
  <c r="AF848" i="2" s="1"/>
  <c r="AF847" i="2" s="1"/>
  <c r="AF846" i="2" s="1"/>
  <c r="AE850" i="2"/>
  <c r="AE849" i="2" s="1"/>
  <c r="AE848" i="2" s="1"/>
  <c r="AE847" i="2" s="1"/>
  <c r="AE846" i="2" s="1"/>
  <c r="G397" i="7" l="1"/>
  <c r="G396" i="7" s="1"/>
  <c r="G389" i="7" s="1"/>
  <c r="J398" i="7"/>
  <c r="F346" i="9" s="1"/>
  <c r="F345" i="9" s="1"/>
  <c r="F344" i="9" s="1"/>
  <c r="F337" i="9" s="1"/>
  <c r="H398" i="7"/>
  <c r="H397" i="7" s="1"/>
  <c r="H396" i="7" s="1"/>
  <c r="H389" i="7" s="1"/>
  <c r="F398" i="7"/>
  <c r="F397" i="7" l="1"/>
  <c r="F396" i="7" s="1"/>
  <c r="F389" i="7" s="1"/>
  <c r="J397" i="7"/>
  <c r="J396" i="7" s="1"/>
  <c r="J389" i="7" s="1"/>
  <c r="E346" i="9"/>
  <c r="E345" i="9" s="1"/>
  <c r="E344" i="9" s="1"/>
  <c r="E337" i="9" s="1"/>
  <c r="D346" i="9"/>
  <c r="D345" i="9" s="1"/>
  <c r="D344" i="9" s="1"/>
  <c r="D337" i="9" s="1"/>
  <c r="AE791" i="2"/>
  <c r="AE790" i="2" s="1"/>
  <c r="AE783" i="2" s="1"/>
  <c r="AE874" i="2" s="1"/>
  <c r="AE873" i="2" s="1"/>
  <c r="AF791" i="2"/>
  <c r="AF790" i="2" s="1"/>
  <c r="AF783" i="2" s="1"/>
  <c r="AF874" i="2" s="1"/>
  <c r="AF873" i="2" s="1"/>
  <c r="AD791" i="2"/>
  <c r="AD790" i="2" s="1"/>
  <c r="AD783" i="2" s="1"/>
  <c r="G387" i="7"/>
  <c r="G386" i="7" s="1"/>
  <c r="I365" i="7"/>
  <c r="J388" i="7"/>
  <c r="F336" i="9" s="1"/>
  <c r="F335" i="9" s="1"/>
  <c r="F334" i="9" s="1"/>
  <c r="H388" i="7"/>
  <c r="F388" i="7"/>
  <c r="AE781" i="2"/>
  <c r="AE780" i="2" s="1"/>
  <c r="AE759" i="2" s="1"/>
  <c r="AF781" i="2"/>
  <c r="AF780" i="2" s="1"/>
  <c r="AF759" i="2" s="1"/>
  <c r="AD781" i="2"/>
  <c r="AD780" i="2" s="1"/>
  <c r="AD759" i="2" s="1"/>
  <c r="I364" i="7" l="1"/>
  <c r="I363" i="7" s="1"/>
  <c r="D336" i="9"/>
  <c r="D335" i="9" s="1"/>
  <c r="D334" i="9" s="1"/>
  <c r="H387" i="7"/>
  <c r="H386" i="7" s="1"/>
  <c r="F387" i="7"/>
  <c r="F386" i="7" s="1"/>
  <c r="J387" i="7"/>
  <c r="J386" i="7" s="1"/>
  <c r="E336" i="9"/>
  <c r="E335" i="9" s="1"/>
  <c r="E334" i="9" s="1"/>
  <c r="J85" i="7"/>
  <c r="J84" i="7" s="1"/>
  <c r="J83" i="7" s="1"/>
  <c r="H85" i="7"/>
  <c r="H84" i="7" s="1"/>
  <c r="H83" i="7" s="1"/>
  <c r="F85" i="7"/>
  <c r="F84" i="7" s="1"/>
  <c r="F83" i="7" s="1"/>
  <c r="AD514" i="2"/>
  <c r="AD513" i="2" s="1"/>
  <c r="AD512" i="2" s="1"/>
  <c r="AF514" i="2"/>
  <c r="AF513" i="2" s="1"/>
  <c r="AF512" i="2" s="1"/>
  <c r="AE514" i="2"/>
  <c r="AE513" i="2" s="1"/>
  <c r="AE512" i="2" s="1"/>
  <c r="J752" i="7" l="1"/>
  <c r="F50" i="9" s="1"/>
  <c r="F49" i="9" s="1"/>
  <c r="F48" i="9" s="1"/>
  <c r="F47" i="9" s="1"/>
  <c r="H752" i="7"/>
  <c r="H751" i="7" s="1"/>
  <c r="H750" i="7" s="1"/>
  <c r="H749" i="7" s="1"/>
  <c r="F752" i="7"/>
  <c r="D50" i="9" s="1"/>
  <c r="AE398" i="2"/>
  <c r="AE397" i="2" s="1"/>
  <c r="AE396" i="2" s="1"/>
  <c r="AF398" i="2"/>
  <c r="AF397" i="2" s="1"/>
  <c r="AF396" i="2" s="1"/>
  <c r="AD398" i="2"/>
  <c r="AD397" i="2" s="1"/>
  <c r="AD396" i="2" s="1"/>
  <c r="D49" i="9" l="1"/>
  <c r="D48" i="9" s="1"/>
  <c r="D47" i="9" s="1"/>
  <c r="G752" i="7"/>
  <c r="G751" i="7" s="1"/>
  <c r="G750" i="7" s="1"/>
  <c r="G749" i="7" s="1"/>
  <c r="G729" i="7" s="1"/>
  <c r="F751" i="7"/>
  <c r="F750" i="7" s="1"/>
  <c r="F749" i="7" s="1"/>
  <c r="J751" i="7"/>
  <c r="J750" i="7" s="1"/>
  <c r="J749" i="7" s="1"/>
  <c r="E50" i="9"/>
  <c r="E49" i="9" s="1"/>
  <c r="E48" i="9" s="1"/>
  <c r="E47" i="9" s="1"/>
  <c r="I362" i="7" l="1"/>
  <c r="J570" i="7" l="1"/>
  <c r="H570" i="7"/>
  <c r="AE584" i="2"/>
  <c r="AE583" i="2" s="1"/>
  <c r="AF584" i="2"/>
  <c r="AF583" i="2" s="1"/>
  <c r="AD584" i="2"/>
  <c r="AD583" i="2" s="1"/>
  <c r="E65" i="9" l="1"/>
  <c r="E64" i="9" s="1"/>
  <c r="E63" i="9" s="1"/>
  <c r="F65" i="9"/>
  <c r="F64" i="9" s="1"/>
  <c r="F63" i="9" s="1"/>
  <c r="J569" i="7"/>
  <c r="J568" i="7" s="1"/>
  <c r="F570" i="7"/>
  <c r="H569" i="7"/>
  <c r="H568" i="7" s="1"/>
  <c r="D65" i="9" l="1"/>
  <c r="D64" i="9" s="1"/>
  <c r="D63" i="9" s="1"/>
  <c r="F569" i="7"/>
  <c r="F568" i="7" s="1"/>
  <c r="H105" i="7" l="1"/>
  <c r="AF610" i="2" l="1"/>
  <c r="AF609" i="2" s="1"/>
  <c r="AE610" i="2"/>
  <c r="AE609" i="2" s="1"/>
  <c r="AD610" i="2"/>
  <c r="AD609" i="2" s="1"/>
  <c r="H596" i="7" l="1"/>
  <c r="F596" i="7"/>
  <c r="J596" i="7"/>
  <c r="F105" i="9" s="1"/>
  <c r="F104" i="9" s="1"/>
  <c r="F103" i="9" s="1"/>
  <c r="D105" i="9" l="1"/>
  <c r="D104" i="9" s="1"/>
  <c r="D103" i="9" s="1"/>
  <c r="E105" i="9"/>
  <c r="E104" i="9" s="1"/>
  <c r="E103" i="9" s="1"/>
  <c r="F583" i="9" l="1"/>
  <c r="F582" i="9" s="1"/>
  <c r="F581" i="9" s="1"/>
  <c r="E583" i="9"/>
  <c r="E582" i="9" s="1"/>
  <c r="E581" i="9" s="1"/>
  <c r="F462" i="7" l="1"/>
  <c r="F461" i="7" s="1"/>
  <c r="D583" i="9"/>
  <c r="D582" i="9" s="1"/>
  <c r="D581" i="9" s="1"/>
  <c r="H462" i="7"/>
  <c r="H461" i="7" s="1"/>
  <c r="J462" i="7"/>
  <c r="J461" i="7" s="1"/>
  <c r="AF66" i="2" l="1"/>
  <c r="AF65" i="2" s="1"/>
  <c r="AE66" i="2"/>
  <c r="AE65" i="2" s="1"/>
  <c r="AD66" i="2"/>
  <c r="AD65" i="2" s="1"/>
  <c r="F120" i="7"/>
  <c r="AD64" i="2" l="1"/>
  <c r="AF64" i="2"/>
  <c r="AE64" i="2"/>
  <c r="E586" i="9"/>
  <c r="E585" i="9" s="1"/>
  <c r="E584" i="9" s="1"/>
  <c r="D586" i="9"/>
  <c r="D585" i="9" s="1"/>
  <c r="D584" i="9" s="1"/>
  <c r="J465" i="7" l="1"/>
  <c r="J464" i="7" s="1"/>
  <c r="F586" i="9"/>
  <c r="F585" i="9" s="1"/>
  <c r="F584" i="9" s="1"/>
  <c r="F465" i="7"/>
  <c r="F464" i="7" s="1"/>
  <c r="H465" i="7"/>
  <c r="H464" i="7" s="1"/>
  <c r="J253" i="7" l="1"/>
  <c r="F294" i="9" s="1"/>
  <c r="F293" i="9" s="1"/>
  <c r="H253" i="7"/>
  <c r="H252" i="7" s="1"/>
  <c r="F253" i="7"/>
  <c r="D294" i="9" s="1"/>
  <c r="D293" i="9" s="1"/>
  <c r="AF179" i="2"/>
  <c r="AE179" i="2"/>
  <c r="AD179" i="2"/>
  <c r="F252" i="7" l="1"/>
  <c r="E294" i="9"/>
  <c r="E293" i="9" s="1"/>
  <c r="J252" i="7"/>
  <c r="J583" i="7" l="1"/>
  <c r="J582" i="7" s="1"/>
  <c r="J581" i="7" s="1"/>
  <c r="H583" i="7"/>
  <c r="F583" i="7"/>
  <c r="J558" i="7"/>
  <c r="J557" i="7" s="1"/>
  <c r="I558" i="7"/>
  <c r="I557" i="7" s="1"/>
  <c r="F558" i="7"/>
  <c r="F557" i="7" s="1"/>
  <c r="AF597" i="2"/>
  <c r="AF596" i="2" s="1"/>
  <c r="AE597" i="2"/>
  <c r="AE596" i="2" s="1"/>
  <c r="AD597" i="2"/>
  <c r="AD596" i="2" s="1"/>
  <c r="AF573" i="2"/>
  <c r="AF572" i="2" s="1"/>
  <c r="AD573" i="2"/>
  <c r="AD572" i="2" s="1"/>
  <c r="AE573" i="2"/>
  <c r="AE572" i="2" s="1"/>
  <c r="J607" i="7"/>
  <c r="F119" i="9" s="1"/>
  <c r="F118" i="9" s="1"/>
  <c r="F117" i="9" s="1"/>
  <c r="H607" i="7"/>
  <c r="E119" i="9" s="1"/>
  <c r="E118" i="9" s="1"/>
  <c r="E117" i="9" s="1"/>
  <c r="F607" i="7"/>
  <c r="F606" i="7" s="1"/>
  <c r="F605" i="7" s="1"/>
  <c r="AE621" i="2"/>
  <c r="AE620" i="2" s="1"/>
  <c r="AF621" i="2"/>
  <c r="AF620" i="2" s="1"/>
  <c r="AD621" i="2"/>
  <c r="AD620" i="2" s="1"/>
  <c r="G558" i="7" l="1"/>
  <c r="G557" i="7" s="1"/>
  <c r="D92" i="9"/>
  <c r="D91" i="9" s="1"/>
  <c r="D90" i="9" s="1"/>
  <c r="E92" i="9"/>
  <c r="E91" i="9" s="1"/>
  <c r="E90" i="9" s="1"/>
  <c r="K558" i="7"/>
  <c r="K557" i="7" s="1"/>
  <c r="F92" i="9"/>
  <c r="F91" i="9" s="1"/>
  <c r="F90" i="9" s="1"/>
  <c r="G583" i="7"/>
  <c r="G582" i="7" s="1"/>
  <c r="G581" i="7" s="1"/>
  <c r="K583" i="7"/>
  <c r="K582" i="7" s="1"/>
  <c r="K581" i="7" s="1"/>
  <c r="F582" i="7"/>
  <c r="F581" i="7" s="1"/>
  <c r="G607" i="7"/>
  <c r="G606" i="7" s="1"/>
  <c r="G605" i="7" s="1"/>
  <c r="G601" i="7" s="1"/>
  <c r="I583" i="7"/>
  <c r="I582" i="7" s="1"/>
  <c r="I581" i="7" s="1"/>
  <c r="H582" i="7"/>
  <c r="H581" i="7" s="1"/>
  <c r="H558" i="7"/>
  <c r="H557" i="7" s="1"/>
  <c r="D119" i="9"/>
  <c r="D118" i="9" s="1"/>
  <c r="D117" i="9" s="1"/>
  <c r="H606" i="7"/>
  <c r="H605" i="7" s="1"/>
  <c r="I607" i="7"/>
  <c r="I606" i="7" s="1"/>
  <c r="I605" i="7" s="1"/>
  <c r="I601" i="7" s="1"/>
  <c r="K607" i="7"/>
  <c r="K606" i="7" s="1"/>
  <c r="K605" i="7" s="1"/>
  <c r="K601" i="7" s="1"/>
  <c r="J606" i="7"/>
  <c r="J605" i="7" s="1"/>
  <c r="H443" i="7" l="1"/>
  <c r="H442" i="7" s="1"/>
  <c r="H441" i="7" s="1"/>
  <c r="H440" i="7" s="1"/>
  <c r="H439" i="7" s="1"/>
  <c r="F560" i="9"/>
  <c r="F443" i="7"/>
  <c r="F442" i="7" s="1"/>
  <c r="F441" i="7" s="1"/>
  <c r="F440" i="7" s="1"/>
  <c r="F439" i="7" s="1"/>
  <c r="AF286" i="2"/>
  <c r="AF285" i="2" s="1"/>
  <c r="AF284" i="2" s="1"/>
  <c r="AF283" i="2" s="1"/>
  <c r="AF282" i="2" s="1"/>
  <c r="AD286" i="2"/>
  <c r="AD285" i="2" s="1"/>
  <c r="AD284" i="2" s="1"/>
  <c r="AD283" i="2" s="1"/>
  <c r="AD282" i="2" s="1"/>
  <c r="J443" i="7" l="1"/>
  <c r="J442" i="7" s="1"/>
  <c r="J441" i="7" s="1"/>
  <c r="J440" i="7" s="1"/>
  <c r="J439" i="7" s="1"/>
  <c r="E560" i="9"/>
  <c r="E559" i="9" s="1"/>
  <c r="E558" i="9" s="1"/>
  <c r="D560" i="9"/>
  <c r="D559" i="9" s="1"/>
  <c r="D558" i="9" s="1"/>
  <c r="F559" i="9"/>
  <c r="F558" i="9" s="1"/>
  <c r="E557" i="9" l="1"/>
  <c r="E556" i="9" s="1"/>
  <c r="D557" i="9"/>
  <c r="D556" i="9" s="1"/>
  <c r="F557" i="9"/>
  <c r="F556" i="9" s="1"/>
  <c r="J671" i="7" l="1"/>
  <c r="H671" i="7"/>
  <c r="J62" i="7" l="1"/>
  <c r="F457" i="9" s="1"/>
  <c r="K708" i="7"/>
  <c r="J815" i="7" l="1"/>
  <c r="F189" i="9" s="1"/>
  <c r="J791" i="7" l="1"/>
  <c r="H791" i="7"/>
  <c r="F791" i="7"/>
  <c r="D678" i="9" s="1"/>
  <c r="D677" i="9" s="1"/>
  <c r="D676" i="9" s="1"/>
  <c r="AE431" i="2"/>
  <c r="AE430" i="2" s="1"/>
  <c r="AE429" i="2" s="1"/>
  <c r="AE428" i="2" s="1"/>
  <c r="AF431" i="2"/>
  <c r="AF430" i="2" s="1"/>
  <c r="AF429" i="2" s="1"/>
  <c r="AF428" i="2" s="1"/>
  <c r="AD431" i="2"/>
  <c r="AD430" i="2" s="1"/>
  <c r="AD429" i="2" s="1"/>
  <c r="AD428" i="2" s="1"/>
  <c r="H790" i="7" l="1"/>
  <c r="H789" i="7" s="1"/>
  <c r="H788" i="7" s="1"/>
  <c r="E678" i="9"/>
  <c r="J790" i="7"/>
  <c r="J789" i="7" s="1"/>
  <c r="J788" i="7" s="1"/>
  <c r="F678" i="9"/>
  <c r="F790" i="7"/>
  <c r="F789" i="7" s="1"/>
  <c r="F788" i="7" s="1"/>
  <c r="AF456" i="2"/>
  <c r="AF455" i="2" s="1"/>
  <c r="AE456" i="2"/>
  <c r="AE455" i="2" s="1"/>
  <c r="AD456" i="2"/>
  <c r="AD455" i="2" s="1"/>
  <c r="J781" i="7" l="1"/>
  <c r="F51" i="10" s="1"/>
  <c r="F781" i="7"/>
  <c r="D51" i="10" s="1"/>
  <c r="H781" i="7"/>
  <c r="E51" i="10" s="1"/>
  <c r="AF172" i="2" l="1"/>
  <c r="AF171" i="2" s="1"/>
  <c r="AE172" i="2"/>
  <c r="AE171" i="2" s="1"/>
  <c r="AD172" i="2"/>
  <c r="AD171" i="2" s="1"/>
  <c r="AF167" i="2" l="1"/>
  <c r="AF166" i="2" s="1"/>
  <c r="AE167" i="2"/>
  <c r="AE166" i="2" s="1"/>
  <c r="AD167" i="2"/>
  <c r="AD166" i="2" s="1"/>
  <c r="J50" i="7" l="1"/>
  <c r="F399" i="9" s="1"/>
  <c r="F398" i="9" s="1"/>
  <c r="H50" i="7"/>
  <c r="H49" i="7" s="1"/>
  <c r="F50" i="7"/>
  <c r="D399" i="9" s="1"/>
  <c r="D398" i="9" s="1"/>
  <c r="AD30" i="2"/>
  <c r="F49" i="7" l="1"/>
  <c r="J49" i="7"/>
  <c r="E399" i="9"/>
  <c r="E398" i="9" s="1"/>
  <c r="J450" i="7" l="1"/>
  <c r="F566" i="9" s="1"/>
  <c r="F565" i="9" s="1"/>
  <c r="F564" i="9" s="1"/>
  <c r="F563" i="9" s="1"/>
  <c r="H450" i="7"/>
  <c r="E566" i="9" s="1"/>
  <c r="E565" i="9" s="1"/>
  <c r="E564" i="9" s="1"/>
  <c r="E563" i="9" s="1"/>
  <c r="F450" i="7"/>
  <c r="F449" i="7" s="1"/>
  <c r="F448" i="7" s="1"/>
  <c r="F447" i="7" s="1"/>
  <c r="AE807" i="2"/>
  <c r="AE806" i="2" s="1"/>
  <c r="AE805" i="2" s="1"/>
  <c r="AF807" i="2"/>
  <c r="AF806" i="2" s="1"/>
  <c r="AF805" i="2" s="1"/>
  <c r="AD807" i="2"/>
  <c r="AD806" i="2" s="1"/>
  <c r="AD805" i="2" s="1"/>
  <c r="J449" i="7" l="1"/>
  <c r="J448" i="7" s="1"/>
  <c r="J447" i="7" s="1"/>
  <c r="H449" i="7"/>
  <c r="H448" i="7" s="1"/>
  <c r="H447" i="7" s="1"/>
  <c r="D566" i="9"/>
  <c r="D565" i="9" s="1"/>
  <c r="D564" i="9" s="1"/>
  <c r="D563" i="9" s="1"/>
  <c r="F840" i="7" l="1"/>
  <c r="J840" i="7"/>
  <c r="J839" i="7" s="1"/>
  <c r="J838" i="7" s="1"/>
  <c r="J837" i="7" s="1"/>
  <c r="J836" i="7" s="1"/>
  <c r="J835" i="7" s="1"/>
  <c r="J834" i="7" s="1"/>
  <c r="F56" i="10" s="1"/>
  <c r="H840" i="7"/>
  <c r="E210" i="9" s="1"/>
  <c r="E209" i="9" s="1"/>
  <c r="E208" i="9" s="1"/>
  <c r="E207" i="9" s="1"/>
  <c r="E206" i="9" s="1"/>
  <c r="AE466" i="2"/>
  <c r="AE465" i="2" s="1"/>
  <c r="AE464" i="2" s="1"/>
  <c r="AE463" i="2" s="1"/>
  <c r="AE462" i="2" s="1"/>
  <c r="AE461" i="2" s="1"/>
  <c r="AF466" i="2"/>
  <c r="AF465" i="2" s="1"/>
  <c r="AF464" i="2" s="1"/>
  <c r="AF463" i="2" s="1"/>
  <c r="AF462" i="2" s="1"/>
  <c r="AF461" i="2" s="1"/>
  <c r="F210" i="9" l="1"/>
  <c r="F209" i="9" s="1"/>
  <c r="F208" i="9" s="1"/>
  <c r="F207" i="9" s="1"/>
  <c r="F206" i="9" s="1"/>
  <c r="F839" i="7"/>
  <c r="F838" i="7" s="1"/>
  <c r="F837" i="7" s="1"/>
  <c r="F836" i="7" s="1"/>
  <c r="F835" i="7" s="1"/>
  <c r="F834" i="7" s="1"/>
  <c r="D210" i="9"/>
  <c r="D209" i="9" s="1"/>
  <c r="D208" i="9" s="1"/>
  <c r="D207" i="9" s="1"/>
  <c r="D206" i="9" s="1"/>
  <c r="AD466" i="2"/>
  <c r="AD465" i="2" s="1"/>
  <c r="AD464" i="2" s="1"/>
  <c r="AD463" i="2" s="1"/>
  <c r="AD462" i="2" s="1"/>
  <c r="AD461" i="2" s="1"/>
  <c r="H839" i="7"/>
  <c r="H838" i="7" s="1"/>
  <c r="H837" i="7" s="1"/>
  <c r="H836" i="7" s="1"/>
  <c r="H835" i="7" s="1"/>
  <c r="H834" i="7" s="1"/>
  <c r="E56" i="10" s="1"/>
  <c r="D56" i="10" l="1"/>
  <c r="F671" i="7" l="1"/>
  <c r="F667" i="7"/>
  <c r="F188" i="9" l="1"/>
  <c r="F187" i="9" s="1"/>
  <c r="J814" i="7"/>
  <c r="J813" i="7" s="1"/>
  <c r="H815" i="7"/>
  <c r="F815" i="7"/>
  <c r="AE445" i="2"/>
  <c r="AE444" i="2" s="1"/>
  <c r="AD445" i="2"/>
  <c r="AD444" i="2" s="1"/>
  <c r="F814" i="7" l="1"/>
  <c r="F813" i="7" s="1"/>
  <c r="D189" i="9"/>
  <c r="D188" i="9" s="1"/>
  <c r="D187" i="9" s="1"/>
  <c r="E189" i="9"/>
  <c r="E188" i="9" s="1"/>
  <c r="E187" i="9" s="1"/>
  <c r="H814" i="7"/>
  <c r="H813" i="7" s="1"/>
  <c r="AE665" i="2" l="1"/>
  <c r="AE664" i="2" s="1"/>
  <c r="AE663" i="2" s="1"/>
  <c r="AE662" i="2" s="1"/>
  <c r="AE661" i="2" s="1"/>
  <c r="AE660" i="2" s="1"/>
  <c r="AF665" i="2"/>
  <c r="AF664" i="2" s="1"/>
  <c r="AF663" i="2" s="1"/>
  <c r="AF662" i="2" s="1"/>
  <c r="AF661" i="2" s="1"/>
  <c r="AF660" i="2" s="1"/>
  <c r="AD665" i="2"/>
  <c r="AD664" i="2" s="1"/>
  <c r="AD663" i="2" s="1"/>
  <c r="AD662" i="2" s="1"/>
  <c r="AD661" i="2" s="1"/>
  <c r="AD660" i="2" s="1"/>
  <c r="J375" i="7" l="1"/>
  <c r="G374" i="7"/>
  <c r="G373" i="7" s="1"/>
  <c r="G372" i="7" s="1"/>
  <c r="G365" i="7" s="1"/>
  <c r="J374" i="7" l="1"/>
  <c r="J373" i="7" s="1"/>
  <c r="J372" i="7" s="1"/>
  <c r="J365" i="7" s="1"/>
  <c r="F323" i="9"/>
  <c r="F322" i="9" s="1"/>
  <c r="F321" i="9" s="1"/>
  <c r="H328" i="7"/>
  <c r="AD753" i="2"/>
  <c r="AD752" i="2" s="1"/>
  <c r="AD751" i="2" s="1"/>
  <c r="AE753" i="2"/>
  <c r="AE752" i="2" s="1"/>
  <c r="AE751" i="2" s="1"/>
  <c r="E622" i="9" l="1"/>
  <c r="E621" i="9" s="1"/>
  <c r="E620" i="9" s="1"/>
  <c r="F328" i="7"/>
  <c r="D622" i="9" s="1"/>
  <c r="D621" i="9" s="1"/>
  <c r="D620" i="9" s="1"/>
  <c r="D611" i="9" s="1"/>
  <c r="D610" i="9" s="1"/>
  <c r="H327" i="7"/>
  <c r="F848" i="7"/>
  <c r="F847" i="7" s="1"/>
  <c r="AE118" i="2"/>
  <c r="AE117" i="2" s="1"/>
  <c r="AE116" i="2" s="1"/>
  <c r="AE115" i="2" s="1"/>
  <c r="AE109" i="2" s="1"/>
  <c r="AF118" i="2"/>
  <c r="AF117" i="2" s="1"/>
  <c r="AF116" i="2" s="1"/>
  <c r="AF115" i="2" s="1"/>
  <c r="AF109" i="2" s="1"/>
  <c r="AD118" i="2"/>
  <c r="AD117" i="2" s="1"/>
  <c r="AD116" i="2" s="1"/>
  <c r="AD115" i="2" s="1"/>
  <c r="AD109" i="2" s="1"/>
  <c r="J670" i="7"/>
  <c r="J669" i="7" s="1"/>
  <c r="J668" i="7" s="1"/>
  <c r="H670" i="7"/>
  <c r="H669" i="7" s="1"/>
  <c r="H668" i="7" s="1"/>
  <c r="D478" i="9"/>
  <c r="D477" i="9" s="1"/>
  <c r="D476" i="9" s="1"/>
  <c r="E611" i="9" l="1"/>
  <c r="D609" i="9"/>
  <c r="F846" i="7"/>
  <c r="F845" i="7" s="1"/>
  <c r="F843" i="7"/>
  <c r="F844" i="7"/>
  <c r="H326" i="7"/>
  <c r="H325" i="7" s="1"/>
  <c r="F327" i="7"/>
  <c r="F670" i="7"/>
  <c r="F669" i="7" s="1"/>
  <c r="F668" i="7" s="1"/>
  <c r="E478" i="9"/>
  <c r="E477" i="9" s="1"/>
  <c r="E476" i="9" s="1"/>
  <c r="F478" i="9"/>
  <c r="F477" i="9" s="1"/>
  <c r="F476" i="9" s="1"/>
  <c r="E610" i="9" l="1"/>
  <c r="E609" i="9" s="1"/>
  <c r="F841" i="7"/>
  <c r="F842" i="7"/>
  <c r="F326" i="7"/>
  <c r="F325" i="7" s="1"/>
  <c r="F709" i="7"/>
  <c r="J234" i="7"/>
  <c r="F262" i="9" s="1"/>
  <c r="F261" i="9" s="1"/>
  <c r="J245" i="7"/>
  <c r="J244" i="7" s="1"/>
  <c r="H245" i="7"/>
  <c r="H244" i="7" s="1"/>
  <c r="F245" i="7"/>
  <c r="F244" i="7" s="1"/>
  <c r="H234" i="7"/>
  <c r="E262" i="9" s="1"/>
  <c r="E261" i="9" s="1"/>
  <c r="F234" i="7"/>
  <c r="D262" i="9" s="1"/>
  <c r="D261" i="9" s="1"/>
  <c r="F260" i="9" l="1"/>
  <c r="F259" i="9" s="1"/>
  <c r="D260" i="9"/>
  <c r="D259" i="9" s="1"/>
  <c r="E260" i="9"/>
  <c r="E259" i="9" s="1"/>
  <c r="D287" i="9"/>
  <c r="D286" i="9" s="1"/>
  <c r="D285" i="9" s="1"/>
  <c r="F287" i="9"/>
  <c r="F286" i="9" s="1"/>
  <c r="F285" i="9" s="1"/>
  <c r="E287" i="9"/>
  <c r="E286" i="9" s="1"/>
  <c r="E285" i="9" s="1"/>
  <c r="H243" i="7"/>
  <c r="H242" i="7" s="1"/>
  <c r="F243" i="7"/>
  <c r="F242" i="7" s="1"/>
  <c r="J243" i="7"/>
  <c r="J242" i="7" s="1"/>
  <c r="E284" i="9" l="1"/>
  <c r="E283" i="9" s="1"/>
  <c r="D284" i="9"/>
  <c r="D283" i="9" s="1"/>
  <c r="F284" i="9"/>
  <c r="F283" i="9" s="1"/>
  <c r="AF170" i="2" l="1"/>
  <c r="AF169" i="2" s="1"/>
  <c r="AD170" i="2" l="1"/>
  <c r="AD169" i="2" s="1"/>
  <c r="AE170" i="2"/>
  <c r="AE169" i="2" s="1"/>
  <c r="AE160" i="2"/>
  <c r="AF160" i="2"/>
  <c r="AD160" i="2"/>
  <c r="AE159" i="2" l="1"/>
  <c r="AE158" i="2" s="1"/>
  <c r="AD159" i="2"/>
  <c r="AD158" i="2" s="1"/>
  <c r="AF159" i="2"/>
  <c r="AF158" i="2" s="1"/>
  <c r="AD97" i="2"/>
  <c r="AE42" i="2"/>
  <c r="AE41" i="2" s="1"/>
  <c r="AE40" i="2" s="1"/>
  <c r="AF42" i="2"/>
  <c r="AF41" i="2" s="1"/>
  <c r="AF40" i="2" s="1"/>
  <c r="AD42" i="2"/>
  <c r="AD41" i="2" s="1"/>
  <c r="AD40" i="2" s="1"/>
  <c r="J737" i="7" l="1"/>
  <c r="H737" i="7"/>
  <c r="F737" i="7"/>
  <c r="AF383" i="2"/>
  <c r="AF382" i="2" s="1"/>
  <c r="AE383" i="2"/>
  <c r="AE382" i="2" s="1"/>
  <c r="AD383" i="2"/>
  <c r="AD382" i="2" s="1"/>
  <c r="AE378" i="2"/>
  <c r="G364" i="7"/>
  <c r="G363" i="7" s="1"/>
  <c r="J187" i="7"/>
  <c r="J186" i="7" s="1"/>
  <c r="J185" i="7" s="1"/>
  <c r="J184" i="7" s="1"/>
  <c r="J183" i="7" s="1"/>
  <c r="J177" i="7" s="1"/>
  <c r="H187" i="7"/>
  <c r="E554" i="9" s="1"/>
  <c r="F187" i="7"/>
  <c r="D554" i="9" s="1"/>
  <c r="E431" i="9"/>
  <c r="E430" i="9" s="1"/>
  <c r="J145" i="7"/>
  <c r="F429" i="9" s="1"/>
  <c r="F428" i="9" s="1"/>
  <c r="H145" i="7"/>
  <c r="F145" i="7"/>
  <c r="J147" i="7"/>
  <c r="F431" i="9" s="1"/>
  <c r="F430" i="9" s="1"/>
  <c r="F147" i="7"/>
  <c r="D431" i="9" s="1"/>
  <c r="D430" i="9" s="1"/>
  <c r="H62" i="7"/>
  <c r="E457" i="9" s="1"/>
  <c r="F62" i="7"/>
  <c r="D457" i="9" s="1"/>
  <c r="AF378" i="2" l="1"/>
  <c r="D323" i="9"/>
  <c r="D322" i="9" s="1"/>
  <c r="D321" i="9" s="1"/>
  <c r="F427" i="9"/>
  <c r="H144" i="7"/>
  <c r="E429" i="9"/>
  <c r="E428" i="9" s="1"/>
  <c r="E427" i="9" s="1"/>
  <c r="F144" i="7"/>
  <c r="D429" i="9"/>
  <c r="D428" i="9" s="1"/>
  <c r="D427" i="9" s="1"/>
  <c r="F61" i="7"/>
  <c r="F60" i="7" s="1"/>
  <c r="F59" i="7" s="1"/>
  <c r="J61" i="7"/>
  <c r="J60" i="7" s="1"/>
  <c r="J59" i="7" s="1"/>
  <c r="H61" i="7"/>
  <c r="H60" i="7" s="1"/>
  <c r="H59" i="7" s="1"/>
  <c r="AD378" i="2"/>
  <c r="H186" i="7"/>
  <c r="H185" i="7" s="1"/>
  <c r="H184" i="7" s="1"/>
  <c r="H183" i="7" s="1"/>
  <c r="H177" i="7" s="1"/>
  <c r="F554" i="9"/>
  <c r="F553" i="9" s="1"/>
  <c r="F552" i="9" s="1"/>
  <c r="F551" i="9" s="1"/>
  <c r="F550" i="9" s="1"/>
  <c r="F186" i="7"/>
  <c r="F185" i="7" s="1"/>
  <c r="F184" i="7" s="1"/>
  <c r="F183" i="7" s="1"/>
  <c r="F177" i="7" s="1"/>
  <c r="H146" i="7"/>
  <c r="J144" i="7"/>
  <c r="J146" i="7"/>
  <c r="F146" i="7"/>
  <c r="E553" i="9"/>
  <c r="E552" i="9" s="1"/>
  <c r="E551" i="9" s="1"/>
  <c r="E550" i="9" s="1"/>
  <c r="D553" i="9"/>
  <c r="D552" i="9" s="1"/>
  <c r="D551" i="9" s="1"/>
  <c r="D550" i="9" s="1"/>
  <c r="A739" i="7"/>
  <c r="A740" i="7"/>
  <c r="A741" i="7"/>
  <c r="A742" i="7"/>
  <c r="A743" i="7"/>
  <c r="A744" i="7"/>
  <c r="H143" i="7" l="1"/>
  <c r="G362" i="7"/>
  <c r="F143" i="7"/>
  <c r="J143" i="7"/>
  <c r="F677" i="9" l="1"/>
  <c r="F676" i="9" s="1"/>
  <c r="E677" i="9" l="1"/>
  <c r="E676" i="9" s="1"/>
  <c r="F320" i="9" l="1"/>
  <c r="F313" i="9" s="1"/>
  <c r="F374" i="7"/>
  <c r="F312" i="9" l="1"/>
  <c r="F306" i="9" s="1"/>
  <c r="AF758" i="2"/>
  <c r="AF757" i="2" s="1"/>
  <c r="AD758" i="2"/>
  <c r="AD757" i="2" s="1"/>
  <c r="D320" i="9"/>
  <c r="D313" i="9" s="1"/>
  <c r="F373" i="7"/>
  <c r="F372" i="7" s="1"/>
  <c r="F365" i="7" s="1"/>
  <c r="H375" i="7"/>
  <c r="D312" i="9" l="1"/>
  <c r="D306" i="9" s="1"/>
  <c r="F364" i="7"/>
  <c r="AF756" i="2"/>
  <c r="AD756" i="2"/>
  <c r="AE758" i="2"/>
  <c r="AE757" i="2" s="1"/>
  <c r="H374" i="7"/>
  <c r="H373" i="7" s="1"/>
  <c r="H372" i="7" s="1"/>
  <c r="H365" i="7" s="1"/>
  <c r="E323" i="9"/>
  <c r="E322" i="9" s="1"/>
  <c r="E321" i="9" s="1"/>
  <c r="F363" i="7" l="1"/>
  <c r="F362" i="7" s="1"/>
  <c r="AE756" i="2"/>
  <c r="E320" i="9"/>
  <c r="E313" i="9" s="1"/>
  <c r="E312" i="9" l="1"/>
  <c r="E306" i="9" s="1"/>
  <c r="G470" i="7"/>
  <c r="G446" i="7" s="1"/>
  <c r="G445" i="7" s="1"/>
  <c r="G708" i="7" l="1"/>
  <c r="J191" i="7" l="1"/>
  <c r="J190" i="7" s="1"/>
  <c r="J189" i="7" s="1"/>
  <c r="J188" i="7" s="1"/>
  <c r="E682" i="9"/>
  <c r="E681" i="9" s="1"/>
  <c r="E680" i="9" s="1"/>
  <c r="E679" i="9" s="1"/>
  <c r="D682" i="9"/>
  <c r="D681" i="9" s="1"/>
  <c r="D680" i="9" s="1"/>
  <c r="D679" i="9" s="1"/>
  <c r="F682" i="9" l="1"/>
  <c r="F681" i="9" s="1"/>
  <c r="F680" i="9" s="1"/>
  <c r="F679" i="9" s="1"/>
  <c r="H191" i="7"/>
  <c r="H190" i="7" s="1"/>
  <c r="H189" i="7" s="1"/>
  <c r="H188" i="7" s="1"/>
  <c r="F191" i="7"/>
  <c r="F190" i="7" s="1"/>
  <c r="F189" i="7" s="1"/>
  <c r="F188" i="7" s="1"/>
  <c r="I499" i="7" l="1"/>
  <c r="G499" i="7" l="1"/>
  <c r="K499" i="7"/>
  <c r="H324" i="7" l="1"/>
  <c r="AD750" i="2"/>
  <c r="AE750" i="2"/>
  <c r="AE749" i="2" s="1"/>
  <c r="AD749" i="2" l="1"/>
  <c r="AD727" i="2" s="1"/>
  <c r="F324" i="7"/>
  <c r="F826" i="7" l="1"/>
  <c r="D198" i="9" s="1"/>
  <c r="H323" i="7" l="1"/>
  <c r="F323" i="7" l="1"/>
  <c r="F361" i="9" l="1"/>
  <c r="D135" i="9" l="1"/>
  <c r="J640" i="7" l="1"/>
  <c r="J802" i="7" l="1"/>
  <c r="F89" i="9" s="1"/>
  <c r="F88" i="9" s="1"/>
  <c r="H802" i="7"/>
  <c r="E89" i="9" s="1"/>
  <c r="E88" i="9" s="1"/>
  <c r="F802" i="7"/>
  <c r="D89" i="9" s="1"/>
  <c r="D88" i="9" s="1"/>
  <c r="J800" i="7"/>
  <c r="F87" i="9" s="1"/>
  <c r="F86" i="9" s="1"/>
  <c r="H800" i="7"/>
  <c r="E87" i="9" s="1"/>
  <c r="E86" i="9" s="1"/>
  <c r="F800" i="7"/>
  <c r="D87" i="9" s="1"/>
  <c r="D86" i="9" s="1"/>
  <c r="J709" i="7"/>
  <c r="J708" i="7" s="1"/>
  <c r="H709" i="7"/>
  <c r="J693" i="7"/>
  <c r="H693" i="7"/>
  <c r="F693" i="7"/>
  <c r="J690" i="7"/>
  <c r="H690" i="7"/>
  <c r="F690" i="7"/>
  <c r="J687" i="7"/>
  <c r="H687" i="7"/>
  <c r="F687" i="7"/>
  <c r="J684" i="7"/>
  <c r="H684" i="7"/>
  <c r="F684" i="7"/>
  <c r="J654" i="7"/>
  <c r="H654" i="7"/>
  <c r="F654" i="7"/>
  <c r="J652" i="7"/>
  <c r="H652" i="7"/>
  <c r="F652" i="7"/>
  <c r="J651" i="7"/>
  <c r="H651" i="7"/>
  <c r="F651" i="7"/>
  <c r="J650" i="7"/>
  <c r="H650" i="7"/>
  <c r="F650" i="7"/>
  <c r="J646" i="7"/>
  <c r="H646" i="7"/>
  <c r="E135" i="9" s="1"/>
  <c r="F646" i="7"/>
  <c r="H640" i="7"/>
  <c r="F640" i="7"/>
  <c r="J604" i="7"/>
  <c r="H604" i="7"/>
  <c r="F604" i="7"/>
  <c r="J593" i="7"/>
  <c r="H593" i="7"/>
  <c r="F593" i="7"/>
  <c r="J580" i="7"/>
  <c r="H580" i="7"/>
  <c r="F580" i="7"/>
  <c r="J577" i="7"/>
  <c r="H577" i="7"/>
  <c r="F577" i="7"/>
  <c r="J574" i="7"/>
  <c r="H574" i="7"/>
  <c r="F574" i="7"/>
  <c r="J556" i="7"/>
  <c r="H556" i="7"/>
  <c r="F556" i="7"/>
  <c r="J550" i="7"/>
  <c r="H550" i="7"/>
  <c r="F550" i="7"/>
  <c r="J518" i="7"/>
  <c r="H518" i="7"/>
  <c r="F518" i="7"/>
  <c r="J515" i="7"/>
  <c r="H515" i="7"/>
  <c r="F515" i="7"/>
  <c r="J512" i="7"/>
  <c r="H512" i="7"/>
  <c r="F512" i="7"/>
  <c r="F580" i="9"/>
  <c r="F579" i="9" s="1"/>
  <c r="F578" i="9" s="1"/>
  <c r="E580" i="9"/>
  <c r="E579" i="9" s="1"/>
  <c r="E578" i="9" s="1"/>
  <c r="D580" i="9"/>
  <c r="D579" i="9" s="1"/>
  <c r="D578" i="9" s="1"/>
  <c r="H473" i="7"/>
  <c r="F473" i="7"/>
  <c r="J274" i="7"/>
  <c r="H274" i="7"/>
  <c r="F274" i="7"/>
  <c r="J133" i="7"/>
  <c r="H133" i="7"/>
  <c r="F133" i="7"/>
  <c r="J130" i="7"/>
  <c r="H130" i="7"/>
  <c r="F130" i="7"/>
  <c r="J127" i="7"/>
  <c r="H127" i="7"/>
  <c r="F127" i="7"/>
  <c r="AE60" i="2"/>
  <c r="AF60" i="2"/>
  <c r="AD60" i="2"/>
  <c r="J100" i="7"/>
  <c r="H100" i="7"/>
  <c r="F100" i="7"/>
  <c r="J97" i="7"/>
  <c r="F456" i="9" s="1"/>
  <c r="F455" i="9" s="1"/>
  <c r="F454" i="9" s="1"/>
  <c r="H97" i="7"/>
  <c r="E456" i="9" s="1"/>
  <c r="E455" i="9" s="1"/>
  <c r="E454" i="9" s="1"/>
  <c r="F97" i="7"/>
  <c r="D456" i="9" s="1"/>
  <c r="D455" i="9" s="1"/>
  <c r="D454" i="9" s="1"/>
  <c r="J94" i="7"/>
  <c r="H94" i="7"/>
  <c r="F94" i="7"/>
  <c r="J91" i="7"/>
  <c r="H91" i="7"/>
  <c r="F91" i="7"/>
  <c r="J82" i="7"/>
  <c r="H82" i="7"/>
  <c r="F82" i="7"/>
  <c r="J79" i="7"/>
  <c r="H79" i="7"/>
  <c r="H78" i="7" s="1"/>
  <c r="F79" i="7"/>
  <c r="J76" i="7"/>
  <c r="H76" i="7"/>
  <c r="F76" i="7"/>
  <c r="J36" i="7"/>
  <c r="H36" i="7"/>
  <c r="F36" i="7"/>
  <c r="J33" i="7"/>
  <c r="H33" i="7"/>
  <c r="F33" i="7"/>
  <c r="J30" i="7"/>
  <c r="H30" i="7"/>
  <c r="F30" i="7"/>
  <c r="J26" i="7"/>
  <c r="H26" i="7"/>
  <c r="F26" i="7"/>
  <c r="J23" i="7"/>
  <c r="H23" i="7"/>
  <c r="F23" i="7"/>
  <c r="H708" i="7" l="1"/>
  <c r="I708" i="7"/>
  <c r="I640" i="7"/>
  <c r="D82" i="9"/>
  <c r="F82" i="9"/>
  <c r="D593" i="9"/>
  <c r="E82" i="9"/>
  <c r="AD654" i="2" l="1"/>
  <c r="AF925" i="2" l="1"/>
  <c r="AF924" i="2" s="1"/>
  <c r="AD925" i="2"/>
  <c r="AD924" i="2" s="1"/>
  <c r="AE654" i="2"/>
  <c r="AF654" i="2"/>
  <c r="AF922" i="2"/>
  <c r="AF921" i="2" s="1"/>
  <c r="AD922" i="2"/>
  <c r="AD921" i="2" s="1"/>
  <c r="AF919" i="2"/>
  <c r="AF918" i="2" s="1"/>
  <c r="AD919" i="2"/>
  <c r="AD918" i="2" s="1"/>
  <c r="AF916" i="2"/>
  <c r="AF915" i="2" s="1"/>
  <c r="AE916" i="2"/>
  <c r="AE915" i="2" s="1"/>
  <c r="AD916" i="2"/>
  <c r="AD915" i="2" s="1"/>
  <c r="AF863" i="2"/>
  <c r="AF862" i="2" s="1"/>
  <c r="AE863" i="2"/>
  <c r="AE862" i="2" s="1"/>
  <c r="AD863" i="2"/>
  <c r="AD862" i="2" s="1"/>
  <c r="AF860" i="2"/>
  <c r="AF859" i="2" s="1"/>
  <c r="AE860" i="2"/>
  <c r="AE859" i="2" s="1"/>
  <c r="AD860" i="2"/>
  <c r="AD859" i="2" s="1"/>
  <c r="AF857" i="2"/>
  <c r="AF856" i="2" s="1"/>
  <c r="AE857" i="2"/>
  <c r="AE856" i="2" s="1"/>
  <c r="AD857" i="2"/>
  <c r="AD856" i="2" s="1"/>
  <c r="AE827" i="2"/>
  <c r="AE826" i="2" s="1"/>
  <c r="AE825" i="2" s="1"/>
  <c r="AE804" i="2" s="1"/>
  <c r="AE803" i="2" s="1"/>
  <c r="AD827" i="2"/>
  <c r="AD826" i="2" s="1"/>
  <c r="AD825" i="2" s="1"/>
  <c r="AD804" i="2" s="1"/>
  <c r="AD803" i="2" s="1"/>
  <c r="AF217" i="2"/>
  <c r="AF216" i="2" s="1"/>
  <c r="AF215" i="2" s="1"/>
  <c r="AF214" i="2" s="1"/>
  <c r="AE217" i="2"/>
  <c r="AE216" i="2" s="1"/>
  <c r="AE215" i="2" s="1"/>
  <c r="AE214" i="2" s="1"/>
  <c r="AF725" i="2"/>
  <c r="AF722" i="2" s="1"/>
  <c r="AE725" i="2"/>
  <c r="AE722" i="2" s="1"/>
  <c r="AD725" i="2"/>
  <c r="AD722" i="2" s="1"/>
  <c r="AF701" i="2"/>
  <c r="AE701" i="2"/>
  <c r="AD701" i="2"/>
  <c r="AF699" i="2"/>
  <c r="AE699" i="2"/>
  <c r="AD699" i="2"/>
  <c r="AF691" i="2"/>
  <c r="AF690" i="2" s="1"/>
  <c r="AF686" i="2" s="1"/>
  <c r="AE691" i="2"/>
  <c r="AE690" i="2" s="1"/>
  <c r="AE686" i="2" s="1"/>
  <c r="AD691" i="2"/>
  <c r="AD690" i="2" s="1"/>
  <c r="AD686" i="2" s="1"/>
  <c r="AF682" i="2"/>
  <c r="AF681" i="2" s="1"/>
  <c r="AE682" i="2"/>
  <c r="AE681" i="2" s="1"/>
  <c r="AD682" i="2"/>
  <c r="AD681" i="2" s="1"/>
  <c r="AF679" i="2"/>
  <c r="AF678" i="2" s="1"/>
  <c r="AE679" i="2"/>
  <c r="AE678" i="2" s="1"/>
  <c r="AD679" i="2"/>
  <c r="AD678" i="2" s="1"/>
  <c r="AF676" i="2"/>
  <c r="AF675" i="2" s="1"/>
  <c r="AE676" i="2"/>
  <c r="AE675" i="2" s="1"/>
  <c r="AD676" i="2"/>
  <c r="AD675" i="2" s="1"/>
  <c r="AF673" i="2"/>
  <c r="AF672" i="2" s="1"/>
  <c r="AE673" i="2"/>
  <c r="AE672" i="2" s="1"/>
  <c r="AD673" i="2"/>
  <c r="AD672" i="2" s="1"/>
  <c r="AF658" i="2"/>
  <c r="AE658" i="2"/>
  <c r="AD658" i="2"/>
  <c r="AD653" i="2" s="1"/>
  <c r="AD652" i="2" s="1"/>
  <c r="AF650" i="2"/>
  <c r="AF649" i="2" s="1"/>
  <c r="AF648" i="2" s="1"/>
  <c r="AE650" i="2"/>
  <c r="AE649" i="2" s="1"/>
  <c r="AE648" i="2" s="1"/>
  <c r="AD650" i="2"/>
  <c r="AD649" i="2" s="1"/>
  <c r="AD648" i="2" s="1"/>
  <c r="AF644" i="2"/>
  <c r="AF643" i="2" s="1"/>
  <c r="AF642" i="2" s="1"/>
  <c r="AF641" i="2" s="1"/>
  <c r="AE644" i="2"/>
  <c r="AE643" i="2" s="1"/>
  <c r="AE642" i="2" s="1"/>
  <c r="AE641" i="2" s="1"/>
  <c r="AD644" i="2"/>
  <c r="AD643" i="2" s="1"/>
  <c r="AD642" i="2" s="1"/>
  <c r="AD641" i="2" s="1"/>
  <c r="AF618" i="2"/>
  <c r="AF617" i="2" s="1"/>
  <c r="AF616" i="2" s="1"/>
  <c r="AE618" i="2"/>
  <c r="AE617" i="2" s="1"/>
  <c r="AE616" i="2" s="1"/>
  <c r="AD618" i="2"/>
  <c r="AD617" i="2" s="1"/>
  <c r="AD616" i="2" s="1"/>
  <c r="AF607" i="2"/>
  <c r="AF606" i="2" s="1"/>
  <c r="AF605" i="2" s="1"/>
  <c r="AE607" i="2"/>
  <c r="AE606" i="2" s="1"/>
  <c r="AE605" i="2" s="1"/>
  <c r="AD607" i="2"/>
  <c r="AD606" i="2" s="1"/>
  <c r="AD605" i="2" s="1"/>
  <c r="AF594" i="2"/>
  <c r="AF593" i="2" s="1"/>
  <c r="AE594" i="2"/>
  <c r="AE593" i="2" s="1"/>
  <c r="AD594" i="2"/>
  <c r="AD593" i="2" s="1"/>
  <c r="AF591" i="2"/>
  <c r="AF590" i="2" s="1"/>
  <c r="AE591" i="2"/>
  <c r="AE590" i="2" s="1"/>
  <c r="AD591" i="2"/>
  <c r="AD590" i="2" s="1"/>
  <c r="AF588" i="2"/>
  <c r="AF587" i="2" s="1"/>
  <c r="AE588" i="2"/>
  <c r="AE587" i="2" s="1"/>
  <c r="AD588" i="2"/>
  <c r="AD587" i="2" s="1"/>
  <c r="AF570" i="2"/>
  <c r="AF569" i="2" s="1"/>
  <c r="AE570" i="2"/>
  <c r="AE569" i="2" s="1"/>
  <c r="AD570" i="2"/>
  <c r="AD569" i="2" s="1"/>
  <c r="AF564" i="2"/>
  <c r="AF563" i="2" s="1"/>
  <c r="AF562" i="2" s="1"/>
  <c r="AE564" i="2"/>
  <c r="AE563" i="2" s="1"/>
  <c r="AE562" i="2" s="1"/>
  <c r="AD564" i="2"/>
  <c r="AD563" i="2" s="1"/>
  <c r="AD562" i="2" s="1"/>
  <c r="AF546" i="2"/>
  <c r="AE546" i="2"/>
  <c r="AD546" i="2"/>
  <c r="AB546" i="2"/>
  <c r="AB545" i="2" s="1"/>
  <c r="AF545" i="2"/>
  <c r="AE545" i="2"/>
  <c r="AD545" i="2"/>
  <c r="AF543" i="2"/>
  <c r="AE543" i="2"/>
  <c r="AD543" i="2"/>
  <c r="AB543" i="2"/>
  <c r="AB542" i="2" s="1"/>
  <c r="AF542" i="2"/>
  <c r="AE542" i="2"/>
  <c r="AD542" i="2"/>
  <c r="AF540" i="2"/>
  <c r="AF539" i="2" s="1"/>
  <c r="AE540" i="2"/>
  <c r="AE539" i="2" s="1"/>
  <c r="AD540" i="2"/>
  <c r="AD539" i="2" s="1"/>
  <c r="AF535" i="2"/>
  <c r="AE535" i="2"/>
  <c r="AD535" i="2"/>
  <c r="AF533" i="2"/>
  <c r="AE533" i="2"/>
  <c r="AD533" i="2"/>
  <c r="AF529" i="2"/>
  <c r="AF528" i="2" s="1"/>
  <c r="AF527" i="2" s="1"/>
  <c r="AE529" i="2"/>
  <c r="AE528" i="2" s="1"/>
  <c r="AE527" i="2" s="1"/>
  <c r="AD529" i="2"/>
  <c r="AD528" i="2" s="1"/>
  <c r="AD698" i="2" l="1"/>
  <c r="AE698" i="2"/>
  <c r="AF698" i="2"/>
  <c r="AE532" i="2"/>
  <c r="AE531" i="2" s="1"/>
  <c r="AD561" i="2"/>
  <c r="AE561" i="2"/>
  <c r="AE560" i="2" s="1"/>
  <c r="AF561" i="2"/>
  <c r="AF560" i="2" s="1"/>
  <c r="AD855" i="2"/>
  <c r="AD854" i="2" s="1"/>
  <c r="AD527" i="2"/>
  <c r="AD914" i="2"/>
  <c r="AD913" i="2" s="1"/>
  <c r="AD906" i="2" s="1"/>
  <c r="AE647" i="2"/>
  <c r="AF647" i="2"/>
  <c r="AF586" i="2"/>
  <c r="AF582" i="2" s="1"/>
  <c r="AE586" i="2"/>
  <c r="AE582" i="2" s="1"/>
  <c r="AD721" i="2"/>
  <c r="AD720" i="2" s="1"/>
  <c r="AD719" i="2" s="1"/>
  <c r="AD718" i="2" s="1"/>
  <c r="AE721" i="2"/>
  <c r="AE720" i="2" s="1"/>
  <c r="AE719" i="2" s="1"/>
  <c r="AE718" i="2" s="1"/>
  <c r="AF721" i="2"/>
  <c r="AF720" i="2" s="1"/>
  <c r="AF719" i="2" s="1"/>
  <c r="AF718" i="2" s="1"/>
  <c r="AF827" i="2"/>
  <c r="AF826" i="2" s="1"/>
  <c r="AF825" i="2" s="1"/>
  <c r="AF804" i="2" s="1"/>
  <c r="AF803" i="2" s="1"/>
  <c r="J473" i="7"/>
  <c r="AD894" i="2"/>
  <c r="AD893" i="2" s="1"/>
  <c r="AD892" i="2" s="1"/>
  <c r="AF894" i="2"/>
  <c r="AF893" i="2" s="1"/>
  <c r="AF892" i="2" s="1"/>
  <c r="AD217" i="2"/>
  <c r="AE894" i="2"/>
  <c r="AE893" i="2" s="1"/>
  <c r="AE892" i="2" s="1"/>
  <c r="AE914" i="2"/>
  <c r="AE913" i="2" s="1"/>
  <c r="AE906" i="2" s="1"/>
  <c r="AF914" i="2"/>
  <c r="AF913" i="2" s="1"/>
  <c r="AF906" i="2" s="1"/>
  <c r="AE538" i="2"/>
  <c r="AE537" i="2" s="1"/>
  <c r="AE653" i="2"/>
  <c r="AE652" i="2" s="1"/>
  <c r="AF538" i="2"/>
  <c r="AF537" i="2" s="1"/>
  <c r="AF697" i="2"/>
  <c r="AF696" i="2" s="1"/>
  <c r="AF695" i="2" s="1"/>
  <c r="AF694" i="2" s="1"/>
  <c r="AF693" i="2" s="1"/>
  <c r="AF532" i="2"/>
  <c r="AF531" i="2" s="1"/>
  <c r="AD538" i="2"/>
  <c r="AD537" i="2" s="1"/>
  <c r="AE697" i="2"/>
  <c r="AE696" i="2" s="1"/>
  <c r="AE695" i="2" s="1"/>
  <c r="AE694" i="2" s="1"/>
  <c r="AE693" i="2" s="1"/>
  <c r="AD532" i="2"/>
  <c r="AD531" i="2" s="1"/>
  <c r="AE671" i="2"/>
  <c r="AE670" i="2" s="1"/>
  <c r="AE669" i="2" s="1"/>
  <c r="AE668" i="2" s="1"/>
  <c r="AD697" i="2"/>
  <c r="AD696" i="2" s="1"/>
  <c r="AD695" i="2" s="1"/>
  <c r="AD694" i="2" s="1"/>
  <c r="AD693" i="2" s="1"/>
  <c r="AF855" i="2"/>
  <c r="AF854" i="2" s="1"/>
  <c r="AF671" i="2"/>
  <c r="AF670" i="2" s="1"/>
  <c r="AF669" i="2" s="1"/>
  <c r="AF668" i="2" s="1"/>
  <c r="AD586" i="2"/>
  <c r="AD671" i="2"/>
  <c r="AD670" i="2" s="1"/>
  <c r="AD669" i="2" s="1"/>
  <c r="AD668" i="2" s="1"/>
  <c r="AF653" i="2"/>
  <c r="AF652" i="2" s="1"/>
  <c r="AE855" i="2"/>
  <c r="AE854" i="2" s="1"/>
  <c r="AE853" i="2" s="1"/>
  <c r="AE852" i="2" s="1"/>
  <c r="AE845" i="2" s="1"/>
  <c r="AF510" i="2"/>
  <c r="AE510" i="2"/>
  <c r="AD510" i="2"/>
  <c r="AB510" i="2"/>
  <c r="AB509" i="2" s="1"/>
  <c r="AF509" i="2"/>
  <c r="AE509" i="2"/>
  <c r="AD509" i="2"/>
  <c r="AF507" i="2"/>
  <c r="AE507" i="2"/>
  <c r="AD507" i="2"/>
  <c r="AB507" i="2"/>
  <c r="AB506" i="2" s="1"/>
  <c r="AF506" i="2"/>
  <c r="AE506" i="2"/>
  <c r="AD506" i="2"/>
  <c r="AF504" i="2"/>
  <c r="AF503" i="2" s="1"/>
  <c r="AE504" i="2"/>
  <c r="AE503" i="2" s="1"/>
  <c r="AD504" i="2"/>
  <c r="AD503" i="2" s="1"/>
  <c r="AD560" i="2" l="1"/>
  <c r="AD559" i="2" s="1"/>
  <c r="AD582" i="2"/>
  <c r="AD581" i="2" s="1"/>
  <c r="AD580" i="2" s="1"/>
  <c r="AD579" i="2" s="1"/>
  <c r="AF581" i="2"/>
  <c r="AD802" i="2"/>
  <c r="AE832" i="2"/>
  <c r="AD647" i="2"/>
  <c r="AD646" i="2" s="1"/>
  <c r="AD640" i="2" s="1"/>
  <c r="AD639" i="2" s="1"/>
  <c r="AD216" i="2"/>
  <c r="AE502" i="2"/>
  <c r="AE501" i="2" s="1"/>
  <c r="AE500" i="2" s="1"/>
  <c r="AD891" i="2"/>
  <c r="AD890" i="2" s="1"/>
  <c r="AD889" i="2" s="1"/>
  <c r="AD881" i="2" s="1"/>
  <c r="AF891" i="2"/>
  <c r="AF890" i="2" s="1"/>
  <c r="AF889" i="2" s="1"/>
  <c r="AF881" i="2" s="1"/>
  <c r="AE891" i="2"/>
  <c r="AE890" i="2" s="1"/>
  <c r="AE889" i="2" s="1"/>
  <c r="AE881" i="2" s="1"/>
  <c r="AD905" i="2"/>
  <c r="AD904" i="2" s="1"/>
  <c r="AF905" i="2"/>
  <c r="AF904" i="2" s="1"/>
  <c r="AE905" i="2"/>
  <c r="AE904" i="2" s="1"/>
  <c r="AE685" i="2"/>
  <c r="AE684" i="2" s="1"/>
  <c r="AE667" i="2" s="1"/>
  <c r="AF685" i="2"/>
  <c r="AF684" i="2" s="1"/>
  <c r="AF667" i="2" s="1"/>
  <c r="AE646" i="2"/>
  <c r="AE640" i="2" s="1"/>
  <c r="AE639" i="2" s="1"/>
  <c r="AF646" i="2"/>
  <c r="AF640" i="2" s="1"/>
  <c r="AF639" i="2" s="1"/>
  <c r="AF559" i="2"/>
  <c r="AF558" i="2" s="1"/>
  <c r="AE559" i="2"/>
  <c r="AE558" i="2" s="1"/>
  <c r="AD685" i="2"/>
  <c r="AD684" i="2" s="1"/>
  <c r="AD667" i="2" s="1"/>
  <c r="AF853" i="2"/>
  <c r="AF852" i="2" s="1"/>
  <c r="AF845" i="2" s="1"/>
  <c r="AD853" i="2"/>
  <c r="AD852" i="2" s="1"/>
  <c r="AD845" i="2" s="1"/>
  <c r="AD502" i="2"/>
  <c r="AD501" i="2" s="1"/>
  <c r="AD500" i="2" s="1"/>
  <c r="AD526" i="2"/>
  <c r="AD525" i="2" s="1"/>
  <c r="AD524" i="2" s="1"/>
  <c r="AD523" i="2" s="1"/>
  <c r="AD522" i="2" s="1"/>
  <c r="AE526" i="2"/>
  <c r="AE525" i="2" s="1"/>
  <c r="AE524" i="2" s="1"/>
  <c r="AF526" i="2"/>
  <c r="AF525" i="2" s="1"/>
  <c r="AF524" i="2" s="1"/>
  <c r="AF502" i="2"/>
  <c r="AF501" i="2" s="1"/>
  <c r="AF500" i="2" s="1"/>
  <c r="AD755" i="2" l="1"/>
  <c r="AE581" i="2"/>
  <c r="AE580" i="2" s="1"/>
  <c r="AE579" i="2" s="1"/>
  <c r="AF832" i="2"/>
  <c r="AE727" i="2"/>
  <c r="AE717" i="2" s="1"/>
  <c r="AD215" i="2"/>
  <c r="AD214" i="2" s="1"/>
  <c r="AD717" i="2" s="1"/>
  <c r="AF499" i="2"/>
  <c r="AF498" i="2" s="1"/>
  <c r="AF497" i="2" s="1"/>
  <c r="AF496" i="2" s="1"/>
  <c r="AE499" i="2"/>
  <c r="AE498" i="2" s="1"/>
  <c r="AE497" i="2" s="1"/>
  <c r="AE496" i="2" s="1"/>
  <c r="AD499" i="2"/>
  <c r="AD498" i="2" s="1"/>
  <c r="AD497" i="2" s="1"/>
  <c r="AD496" i="2" s="1"/>
  <c r="AD558" i="2"/>
  <c r="AF580" i="2"/>
  <c r="AF579" i="2" s="1"/>
  <c r="AF523" i="2"/>
  <c r="AF522" i="2" s="1"/>
  <c r="AE523" i="2"/>
  <c r="AE522" i="2" s="1"/>
  <c r="AD703" i="2" l="1"/>
  <c r="AF557" i="2"/>
  <c r="AF556" i="2" s="1"/>
  <c r="AE557" i="2"/>
  <c r="AE556" i="2" s="1"/>
  <c r="AD557" i="2"/>
  <c r="AD556" i="2" s="1"/>
  <c r="AF494" i="2"/>
  <c r="AF493" i="2" s="1"/>
  <c r="AE494" i="2"/>
  <c r="AE493" i="2" s="1"/>
  <c r="AD494" i="2"/>
  <c r="AD493" i="2" s="1"/>
  <c r="AF491" i="2"/>
  <c r="AF490" i="2" s="1"/>
  <c r="AE491" i="2"/>
  <c r="AE490" i="2" s="1"/>
  <c r="AD491" i="2"/>
  <c r="AD490" i="2" s="1"/>
  <c r="AF488" i="2"/>
  <c r="AF487" i="2" s="1"/>
  <c r="AE488" i="2"/>
  <c r="AE487" i="2" s="1"/>
  <c r="AD488" i="2"/>
  <c r="AD487" i="2" s="1"/>
  <c r="AF484" i="2"/>
  <c r="AE484" i="2"/>
  <c r="AD484" i="2"/>
  <c r="AF483" i="2"/>
  <c r="AE483" i="2"/>
  <c r="AD483" i="2"/>
  <c r="AF481" i="2"/>
  <c r="AF480" i="2" s="1"/>
  <c r="AE481" i="2"/>
  <c r="AE480" i="2" s="1"/>
  <c r="AD481" i="2"/>
  <c r="AD480" i="2" s="1"/>
  <c r="AD486" i="2" l="1"/>
  <c r="AD479" i="2" s="1"/>
  <c r="AD478" i="2" s="1"/>
  <c r="AE486" i="2"/>
  <c r="AE479" i="2" s="1"/>
  <c r="AE478" i="2" s="1"/>
  <c r="AF486" i="2"/>
  <c r="AF479" i="2" s="1"/>
  <c r="AF478" i="2" s="1"/>
  <c r="AE477" i="2" l="1"/>
  <c r="AE476" i="2" s="1"/>
  <c r="AF477" i="2"/>
  <c r="AF476" i="2" s="1"/>
  <c r="AD477" i="2"/>
  <c r="AD476" i="2" s="1"/>
  <c r="F420" i="7" l="1"/>
  <c r="D245" i="9" s="1"/>
  <c r="H420" i="7"/>
  <c r="F671" i="9" l="1"/>
  <c r="F670" i="9" s="1"/>
  <c r="F669" i="9" s="1"/>
  <c r="E671" i="9"/>
  <c r="E670" i="9" s="1"/>
  <c r="E669" i="9" s="1"/>
  <c r="D671" i="9"/>
  <c r="D670" i="9" s="1"/>
  <c r="D669" i="9" s="1"/>
  <c r="F99" i="7" l="1"/>
  <c r="F98" i="7" s="1"/>
  <c r="J99" i="7"/>
  <c r="J98" i="7" s="1"/>
  <c r="H99" i="7"/>
  <c r="H98" i="7" s="1"/>
  <c r="D179" i="9"/>
  <c r="D178" i="9" s="1"/>
  <c r="H459" i="7"/>
  <c r="H458" i="7" s="1"/>
  <c r="E102" i="9"/>
  <c r="E101" i="9" s="1"/>
  <c r="E100" i="9" s="1"/>
  <c r="E99" i="9" s="1"/>
  <c r="F102" i="9"/>
  <c r="F101" i="9" s="1"/>
  <c r="F100" i="9" s="1"/>
  <c r="F99" i="9" s="1"/>
  <c r="F639" i="7"/>
  <c r="F638" i="7" s="1"/>
  <c r="D133" i="9"/>
  <c r="D139" i="9"/>
  <c r="D140" i="9"/>
  <c r="D141" i="9"/>
  <c r="D143" i="9"/>
  <c r="D142" i="9" s="1"/>
  <c r="D149" i="9"/>
  <c r="D148" i="9" s="1"/>
  <c r="D147" i="9" s="1"/>
  <c r="D152" i="9"/>
  <c r="D151" i="9" s="1"/>
  <c r="D150" i="9" s="1"/>
  <c r="D155" i="9"/>
  <c r="D154" i="9" s="1"/>
  <c r="D153" i="9" s="1"/>
  <c r="D158" i="9"/>
  <c r="D157" i="9" s="1"/>
  <c r="D156" i="9" s="1"/>
  <c r="F469" i="7"/>
  <c r="D589" i="9" s="1"/>
  <c r="D588" i="9" s="1"/>
  <c r="D587" i="9" s="1"/>
  <c r="D573" i="9" s="1"/>
  <c r="D602" i="9"/>
  <c r="D601" i="9" s="1"/>
  <c r="D600" i="9" s="1"/>
  <c r="D605" i="9"/>
  <c r="D604" i="9" s="1"/>
  <c r="D603" i="9" s="1"/>
  <c r="D608" i="9"/>
  <c r="D607" i="9" s="1"/>
  <c r="D606" i="9" s="1"/>
  <c r="D592" i="9"/>
  <c r="D591" i="9" s="1"/>
  <c r="D590" i="9" s="1"/>
  <c r="D545" i="9"/>
  <c r="D544" i="9" s="1"/>
  <c r="D543" i="9" s="1"/>
  <c r="D542" i="9" s="1"/>
  <c r="F322" i="7"/>
  <c r="D526" i="9" s="1"/>
  <c r="D525" i="9" s="1"/>
  <c r="D524" i="9" s="1"/>
  <c r="D523" i="9" s="1"/>
  <c r="D522" i="9" s="1"/>
  <c r="F292" i="7"/>
  <c r="D499" i="9" s="1"/>
  <c r="D498" i="9" s="1"/>
  <c r="D497" i="9" s="1"/>
  <c r="D496" i="9" s="1"/>
  <c r="D510" i="9"/>
  <c r="D509" i="9" s="1"/>
  <c r="F68" i="7"/>
  <c r="D465" i="9" s="1"/>
  <c r="F438" i="7"/>
  <c r="D469" i="9" s="1"/>
  <c r="D474" i="9"/>
  <c r="D473" i="9" s="1"/>
  <c r="D472" i="9" s="1"/>
  <c r="F200" i="7"/>
  <c r="F176" i="7"/>
  <c r="F175" i="7" s="1"/>
  <c r="F174" i="7" s="1"/>
  <c r="F173" i="7" s="1"/>
  <c r="F172" i="7" s="1"/>
  <c r="F171" i="7" s="1"/>
  <c r="D361" i="9"/>
  <c r="D360" i="9" s="1"/>
  <c r="F114" i="7"/>
  <c r="F116" i="7"/>
  <c r="D365" i="9" s="1"/>
  <c r="D364" i="9" s="1"/>
  <c r="F361" i="7"/>
  <c r="D368" i="9" s="1"/>
  <c r="D367" i="9" s="1"/>
  <c r="D366" i="9" s="1"/>
  <c r="F119" i="7"/>
  <c r="D379" i="9"/>
  <c r="D378" i="9" s="1"/>
  <c r="D377" i="9" s="1"/>
  <c r="D382" i="9"/>
  <c r="D381" i="9" s="1"/>
  <c r="D380" i="9" s="1"/>
  <c r="F18" i="7"/>
  <c r="F52" i="7"/>
  <c r="D401" i="9" s="1"/>
  <c r="F55" i="7"/>
  <c r="D404" i="9" s="1"/>
  <c r="D403" i="9" s="1"/>
  <c r="D402" i="9" s="1"/>
  <c r="F58" i="7"/>
  <c r="D407" i="9" s="1"/>
  <c r="D406" i="9" s="1"/>
  <c r="D405" i="9" s="1"/>
  <c r="F207" i="7"/>
  <c r="D420" i="9" s="1"/>
  <c r="D419" i="9" s="1"/>
  <c r="D418" i="9" s="1"/>
  <c r="F142" i="7"/>
  <c r="D426" i="9" s="1"/>
  <c r="D425" i="9" s="1"/>
  <c r="D424" i="9" s="1"/>
  <c r="D437" i="9"/>
  <c r="D436" i="9" s="1"/>
  <c r="D435" i="9" s="1"/>
  <c r="F159" i="7"/>
  <c r="D443" i="9" s="1"/>
  <c r="D442" i="9" s="1"/>
  <c r="F161" i="7"/>
  <c r="D445" i="9" s="1"/>
  <c r="D444" i="9" s="1"/>
  <c r="F282" i="7"/>
  <c r="D453" i="9" s="1"/>
  <c r="D452" i="9" s="1"/>
  <c r="D451" i="9" s="1"/>
  <c r="F164" i="7"/>
  <c r="D448" i="9" s="1"/>
  <c r="D447" i="9" s="1"/>
  <c r="F166" i="7"/>
  <c r="D450" i="9" s="1"/>
  <c r="D449" i="9" s="1"/>
  <c r="D414" i="9"/>
  <c r="D413" i="9" s="1"/>
  <c r="D412" i="9" s="1"/>
  <c r="D417" i="9"/>
  <c r="D416" i="9" s="1"/>
  <c r="D415" i="9" s="1"/>
  <c r="D390" i="9"/>
  <c r="D389" i="9" s="1"/>
  <c r="D388" i="9" s="1"/>
  <c r="D387" i="9" s="1"/>
  <c r="D386" i="9" s="1"/>
  <c r="D300" i="9"/>
  <c r="D299" i="9" s="1"/>
  <c r="D298" i="9" s="1"/>
  <c r="D297" i="9" s="1"/>
  <c r="F661" i="7"/>
  <c r="D234" i="9" s="1"/>
  <c r="F264" i="7"/>
  <c r="D238" i="9" s="1"/>
  <c r="F260" i="7"/>
  <c r="D244" i="9"/>
  <c r="D243" i="9" s="1"/>
  <c r="F423" i="7"/>
  <c r="D248" i="9" s="1"/>
  <c r="D247" i="9" s="1"/>
  <c r="F425" i="7"/>
  <c r="D250" i="9" s="1"/>
  <c r="D249" i="9" s="1"/>
  <c r="F230" i="7"/>
  <c r="D258" i="9" s="1"/>
  <c r="D257" i="9" s="1"/>
  <c r="D256" i="9" s="1"/>
  <c r="F215" i="7"/>
  <c r="D269" i="9" s="1"/>
  <c r="D268" i="9" s="1"/>
  <c r="D267" i="9" s="1"/>
  <c r="D266" i="9" s="1"/>
  <c r="F241" i="7"/>
  <c r="D282" i="9" s="1"/>
  <c r="D281" i="9" s="1"/>
  <c r="D280" i="9" s="1"/>
  <c r="D279" i="9" s="1"/>
  <c r="F223" i="7"/>
  <c r="D277" i="9" s="1"/>
  <c r="D276" i="9" s="1"/>
  <c r="D275" i="9" s="1"/>
  <c r="D274" i="9" s="1"/>
  <c r="F251" i="7"/>
  <c r="D218" i="9"/>
  <c r="D197" i="9"/>
  <c r="D196" i="9" s="1"/>
  <c r="F779" i="7"/>
  <c r="F778" i="7" s="1"/>
  <c r="F818" i="7"/>
  <c r="D192" i="9" s="1"/>
  <c r="F43" i="7"/>
  <c r="F717" i="7"/>
  <c r="D15" i="9" s="1"/>
  <c r="D14" i="9" s="1"/>
  <c r="D13" i="9" s="1"/>
  <c r="D12" i="9" s="1"/>
  <c r="D11" i="9" s="1"/>
  <c r="F722" i="7"/>
  <c r="F725" i="7"/>
  <c r="D39" i="9"/>
  <c r="D38" i="9" s="1"/>
  <c r="D37" i="9" s="1"/>
  <c r="D42" i="9"/>
  <c r="D41" i="9" s="1"/>
  <c r="D40" i="9" s="1"/>
  <c r="F630" i="7"/>
  <c r="D645" i="9"/>
  <c r="D644" i="9" s="1"/>
  <c r="D643" i="9" s="1"/>
  <c r="D652" i="9"/>
  <c r="D651" i="9" s="1"/>
  <c r="D650" i="9" s="1"/>
  <c r="D655" i="9"/>
  <c r="D654" i="9" s="1"/>
  <c r="D653" i="9" s="1"/>
  <c r="D658" i="9"/>
  <c r="D657" i="9" s="1"/>
  <c r="D656" i="9" s="1"/>
  <c r="D662" i="9"/>
  <c r="D661" i="9" s="1"/>
  <c r="D660" i="9" s="1"/>
  <c r="D668" i="9"/>
  <c r="D667" i="9" s="1"/>
  <c r="D666" i="9" s="1"/>
  <c r="F105" i="7"/>
  <c r="H777" i="7"/>
  <c r="H775" i="7" s="1"/>
  <c r="H774" i="7" s="1"/>
  <c r="H818" i="7"/>
  <c r="H43" i="7"/>
  <c r="J818" i="7"/>
  <c r="J43" i="7"/>
  <c r="H728" i="7"/>
  <c r="J517" i="7"/>
  <c r="J516" i="7" s="1"/>
  <c r="H511" i="7"/>
  <c r="H510" i="7" s="1"/>
  <c r="H517" i="7"/>
  <c r="H516" i="7" s="1"/>
  <c r="G595" i="7"/>
  <c r="G594" i="7" s="1"/>
  <c r="G706" i="7"/>
  <c r="G705" i="7" s="1"/>
  <c r="G704" i="7" s="1"/>
  <c r="G696" i="7" s="1"/>
  <c r="H361" i="7"/>
  <c r="H472" i="7"/>
  <c r="H471" i="7" s="1"/>
  <c r="H470" i="7" s="1"/>
  <c r="H469" i="7"/>
  <c r="E589" i="9" s="1"/>
  <c r="E588" i="9" s="1"/>
  <c r="E587" i="9" s="1"/>
  <c r="E573" i="9" s="1"/>
  <c r="H438" i="7"/>
  <c r="H437" i="7" s="1"/>
  <c r="H436" i="7" s="1"/>
  <c r="H435" i="7" s="1"/>
  <c r="H434" i="7" s="1"/>
  <c r="H433" i="7" s="1"/>
  <c r="H423" i="7"/>
  <c r="H422" i="7" s="1"/>
  <c r="H425" i="7"/>
  <c r="H424" i="7" s="1"/>
  <c r="H305" i="7"/>
  <c r="H322" i="7"/>
  <c r="H321" i="7" s="1"/>
  <c r="H320" i="7" s="1"/>
  <c r="H319" i="7" s="1"/>
  <c r="H318" i="7" s="1"/>
  <c r="H282" i="7"/>
  <c r="H281" i="7" s="1"/>
  <c r="H280" i="7" s="1"/>
  <c r="H279" i="7" s="1"/>
  <c r="H278" i="7" s="1"/>
  <c r="H292" i="7"/>
  <c r="H291" i="7" s="1"/>
  <c r="H290" i="7" s="1"/>
  <c r="H349" i="7"/>
  <c r="H348" i="7" s="1"/>
  <c r="I353" i="7"/>
  <c r="I352" i="7" s="1"/>
  <c r="I351" i="7" s="1"/>
  <c r="I347" i="7" s="1"/>
  <c r="I346" i="7" s="1"/>
  <c r="I345" i="7" s="1"/>
  <c r="I344" i="7" s="1"/>
  <c r="H335" i="7"/>
  <c r="H343" i="7"/>
  <c r="E545" i="9" s="1"/>
  <c r="H339" i="7"/>
  <c r="H338" i="7" s="1"/>
  <c r="H337" i="7" s="1"/>
  <c r="H336" i="7" s="1"/>
  <c r="H273" i="7"/>
  <c r="H270" i="7" s="1"/>
  <c r="E139" i="9"/>
  <c r="E140" i="9"/>
  <c r="E141" i="9"/>
  <c r="H630" i="7"/>
  <c r="E55" i="9" s="1"/>
  <c r="E54" i="9" s="1"/>
  <c r="E53" i="9" s="1"/>
  <c r="E52" i="9" s="1"/>
  <c r="E51" i="9" s="1"/>
  <c r="H661" i="7"/>
  <c r="H667" i="7"/>
  <c r="H666" i="7" s="1"/>
  <c r="H665" i="7" s="1"/>
  <c r="H686" i="7"/>
  <c r="H685" i="7" s="1"/>
  <c r="H689" i="7"/>
  <c r="H688" i="7" s="1"/>
  <c r="H692" i="7"/>
  <c r="H691" i="7" s="1"/>
  <c r="H722" i="7"/>
  <c r="H725" i="7"/>
  <c r="H724" i="7" s="1"/>
  <c r="H723" i="7" s="1"/>
  <c r="H717" i="7"/>
  <c r="H716" i="7" s="1"/>
  <c r="H715" i="7" s="1"/>
  <c r="H714" i="7" s="1"/>
  <c r="H713" i="7" s="1"/>
  <c r="H736" i="7"/>
  <c r="H735" i="7" s="1"/>
  <c r="H741" i="7"/>
  <c r="H740" i="7" s="1"/>
  <c r="H739" i="7" s="1"/>
  <c r="H744" i="7"/>
  <c r="H743" i="7" s="1"/>
  <c r="H742" i="7" s="1"/>
  <c r="H848" i="7"/>
  <c r="H826" i="7"/>
  <c r="H215" i="7"/>
  <c r="H214" i="7" s="1"/>
  <c r="H213" i="7" s="1"/>
  <c r="H212" i="7" s="1"/>
  <c r="H223" i="7"/>
  <c r="E277" i="9" s="1"/>
  <c r="E276" i="9" s="1"/>
  <c r="E275" i="9" s="1"/>
  <c r="E274" i="9" s="1"/>
  <c r="H230" i="7"/>
  <c r="E258" i="9" s="1"/>
  <c r="E257" i="9" s="1"/>
  <c r="E256" i="9" s="1"/>
  <c r="E255" i="9" s="1"/>
  <c r="E254" i="9" s="1"/>
  <c r="H241" i="7"/>
  <c r="H251" i="7"/>
  <c r="H250" i="7" s="1"/>
  <c r="AE186" i="2"/>
  <c r="AE185" i="2" s="1"/>
  <c r="H260" i="7"/>
  <c r="E230" i="9" s="1"/>
  <c r="H264" i="7"/>
  <c r="E238" i="9" s="1"/>
  <c r="H200" i="7"/>
  <c r="I200" i="7" s="1"/>
  <c r="I199" i="7" s="1"/>
  <c r="I198" i="7" s="1"/>
  <c r="H207" i="7"/>
  <c r="H206" i="7" s="1"/>
  <c r="H205" i="7" s="1"/>
  <c r="H204" i="7" s="1"/>
  <c r="H203" i="7" s="1"/>
  <c r="H202" i="7" s="1"/>
  <c r="H201" i="7" s="1"/>
  <c r="E21" i="10" s="1"/>
  <c r="AE16" i="2"/>
  <c r="AE15" i="2" s="1"/>
  <c r="H22" i="7"/>
  <c r="H21" i="7" s="1"/>
  <c r="E648" i="9"/>
  <c r="E647" i="9" s="1"/>
  <c r="E646" i="9" s="1"/>
  <c r="H32" i="7"/>
  <c r="H31" i="7" s="1"/>
  <c r="H35" i="7"/>
  <c r="H34" i="7" s="1"/>
  <c r="H52" i="7"/>
  <c r="E401" i="9" s="1"/>
  <c r="H55" i="7"/>
  <c r="H54" i="7" s="1"/>
  <c r="H53" i="7" s="1"/>
  <c r="H58" i="7"/>
  <c r="H57" i="7" s="1"/>
  <c r="H56" i="7" s="1"/>
  <c r="H68" i="7"/>
  <c r="E465" i="9" s="1"/>
  <c r="H75" i="7"/>
  <c r="H74" i="7" s="1"/>
  <c r="E414" i="9"/>
  <c r="E413" i="9" s="1"/>
  <c r="E412" i="9" s="1"/>
  <c r="H81" i="7"/>
  <c r="H80" i="7" s="1"/>
  <c r="H93" i="7"/>
  <c r="H92" i="7" s="1"/>
  <c r="H96" i="7"/>
  <c r="H95" i="7" s="1"/>
  <c r="H104" i="7"/>
  <c r="H103" i="7" s="1"/>
  <c r="H102" i="7" s="1"/>
  <c r="H116" i="7"/>
  <c r="H115" i="7" s="1"/>
  <c r="H114" i="7"/>
  <c r="H126" i="7"/>
  <c r="H125" i="7" s="1"/>
  <c r="H129" i="7"/>
  <c r="H128" i="7" s="1"/>
  <c r="H132" i="7"/>
  <c r="H131" i="7" s="1"/>
  <c r="H142" i="7"/>
  <c r="E426" i="9" s="1"/>
  <c r="E425" i="9" s="1"/>
  <c r="E424" i="9" s="1"/>
  <c r="H152" i="7"/>
  <c r="H151" i="7" s="1"/>
  <c r="H159" i="7"/>
  <c r="H158" i="7" s="1"/>
  <c r="H161" i="7"/>
  <c r="H160" i="7" s="1"/>
  <c r="H164" i="7"/>
  <c r="H163" i="7" s="1"/>
  <c r="H166" i="7"/>
  <c r="H165" i="7" s="1"/>
  <c r="H176" i="7"/>
  <c r="I727" i="7"/>
  <c r="I726" i="7" s="1"/>
  <c r="I719" i="7" s="1"/>
  <c r="I718" i="7" s="1"/>
  <c r="I595" i="7"/>
  <c r="I594" i="7" s="1"/>
  <c r="I706" i="7"/>
  <c r="I705" i="7" s="1"/>
  <c r="I704" i="7" s="1"/>
  <c r="I696" i="7" s="1"/>
  <c r="J361" i="7"/>
  <c r="J360" i="7" s="1"/>
  <c r="J359" i="7" s="1"/>
  <c r="J358" i="7" s="1"/>
  <c r="J357" i="7" s="1"/>
  <c r="J356" i="7" s="1"/>
  <c r="J355" i="7" s="1"/>
  <c r="J469" i="7"/>
  <c r="F589" i="9" s="1"/>
  <c r="F588" i="9" s="1"/>
  <c r="F587" i="9" s="1"/>
  <c r="F573" i="9" s="1"/>
  <c r="J438" i="7"/>
  <c r="J437" i="7" s="1"/>
  <c r="J436" i="7" s="1"/>
  <c r="J435" i="7" s="1"/>
  <c r="J434" i="7" s="1"/>
  <c r="J433" i="7" s="1"/>
  <c r="J420" i="7"/>
  <c r="J423" i="7"/>
  <c r="J422" i="7" s="1"/>
  <c r="J425" i="7"/>
  <c r="F250" i="9" s="1"/>
  <c r="F249" i="9" s="1"/>
  <c r="J686" i="7"/>
  <c r="J685" i="7" s="1"/>
  <c r="J692" i="7"/>
  <c r="J691" i="7" s="1"/>
  <c r="F135" i="9"/>
  <c r="F139" i="9"/>
  <c r="F140" i="9"/>
  <c r="F141" i="9"/>
  <c r="J630" i="7"/>
  <c r="J661" i="7"/>
  <c r="F234" i="9" s="1"/>
  <c r="J667" i="7"/>
  <c r="J666" i="7" s="1"/>
  <c r="J665" i="7" s="1"/>
  <c r="J848" i="7"/>
  <c r="J826" i="7"/>
  <c r="K802" i="7"/>
  <c r="J799" i="7"/>
  <c r="J717" i="7"/>
  <c r="J716" i="7" s="1"/>
  <c r="J715" i="7" s="1"/>
  <c r="J714" i="7" s="1"/>
  <c r="J713" i="7" s="1"/>
  <c r="J722" i="7"/>
  <c r="J721" i="7" s="1"/>
  <c r="J720" i="7" s="1"/>
  <c r="J725" i="7"/>
  <c r="J728" i="7"/>
  <c r="J727" i="7" s="1"/>
  <c r="J726" i="7" s="1"/>
  <c r="J736" i="7"/>
  <c r="J735" i="7" s="1"/>
  <c r="J741" i="7"/>
  <c r="J740" i="7" s="1"/>
  <c r="J739" i="7" s="1"/>
  <c r="J744" i="7"/>
  <c r="J743" i="7" s="1"/>
  <c r="J742" i="7" s="1"/>
  <c r="J282" i="7"/>
  <c r="J281" i="7" s="1"/>
  <c r="J280" i="7" s="1"/>
  <c r="J279" i="7" s="1"/>
  <c r="J278" i="7" s="1"/>
  <c r="J293" i="7"/>
  <c r="J292" i="7" s="1"/>
  <c r="K353" i="7"/>
  <c r="K352" i="7" s="1"/>
  <c r="K351" i="7" s="1"/>
  <c r="K347" i="7" s="1"/>
  <c r="K346" i="7" s="1"/>
  <c r="K345" i="7" s="1"/>
  <c r="K344" i="7" s="1"/>
  <c r="J305" i="7"/>
  <c r="J322" i="7"/>
  <c r="J321" i="7" s="1"/>
  <c r="J320" i="7" s="1"/>
  <c r="J319" i="7" s="1"/>
  <c r="J318" i="7" s="1"/>
  <c r="J335" i="7"/>
  <c r="J343" i="7"/>
  <c r="J339" i="7"/>
  <c r="J273" i="7"/>
  <c r="J270" i="7" s="1"/>
  <c r="J215" i="7"/>
  <c r="J214" i="7" s="1"/>
  <c r="J213" i="7" s="1"/>
  <c r="J212" i="7" s="1"/>
  <c r="J223" i="7"/>
  <c r="F277" i="9" s="1"/>
  <c r="F276" i="9" s="1"/>
  <c r="F275" i="9" s="1"/>
  <c r="F274" i="9" s="1"/>
  <c r="J230" i="7"/>
  <c r="J241" i="7"/>
  <c r="J240" i="7" s="1"/>
  <c r="J239" i="7" s="1"/>
  <c r="J251" i="7"/>
  <c r="J260" i="7"/>
  <c r="F230" i="9" s="1"/>
  <c r="J264" i="7"/>
  <c r="F238" i="9" s="1"/>
  <c r="J200" i="7"/>
  <c r="F488" i="9" s="1"/>
  <c r="F487" i="9" s="1"/>
  <c r="F486" i="9" s="1"/>
  <c r="J207" i="7"/>
  <c r="J206" i="7" s="1"/>
  <c r="J205" i="7" s="1"/>
  <c r="J204" i="7" s="1"/>
  <c r="J203" i="7" s="1"/>
  <c r="J202" i="7" s="1"/>
  <c r="J201" i="7" s="1"/>
  <c r="F21" i="10" s="1"/>
  <c r="J18" i="7"/>
  <c r="J17" i="7" s="1"/>
  <c r="J16" i="7" s="1"/>
  <c r="J15" i="7" s="1"/>
  <c r="J14" i="7" s="1"/>
  <c r="J13" i="7" s="1"/>
  <c r="J12" i="7" s="1"/>
  <c r="J22" i="7"/>
  <c r="J21" i="7" s="1"/>
  <c r="J24" i="7"/>
  <c r="J29" i="7"/>
  <c r="J28" i="7" s="1"/>
  <c r="J52" i="7"/>
  <c r="F401" i="9" s="1"/>
  <c r="J55" i="7"/>
  <c r="J58" i="7"/>
  <c r="J57" i="7" s="1"/>
  <c r="J56" i="7" s="1"/>
  <c r="J68" i="7"/>
  <c r="J75" i="7"/>
  <c r="J74" i="7" s="1"/>
  <c r="F414" i="9"/>
  <c r="F413" i="9" s="1"/>
  <c r="F412" i="9" s="1"/>
  <c r="J81" i="7"/>
  <c r="J80" i="7" s="1"/>
  <c r="J90" i="7"/>
  <c r="J89" i="7" s="1"/>
  <c r="J96" i="7"/>
  <c r="J95" i="7" s="1"/>
  <c r="J105" i="7"/>
  <c r="J116" i="7"/>
  <c r="F365" i="9" s="1"/>
  <c r="F364" i="9" s="1"/>
  <c r="J114" i="7"/>
  <c r="F374" i="9"/>
  <c r="F373" i="9" s="1"/>
  <c r="J126" i="7"/>
  <c r="J125" i="7" s="1"/>
  <c r="J129" i="7"/>
  <c r="J128" i="7" s="1"/>
  <c r="J142" i="7"/>
  <c r="J141" i="7" s="1"/>
  <c r="J140" i="7" s="1"/>
  <c r="J160" i="7"/>
  <c r="J164" i="7"/>
  <c r="J163" i="7" s="1"/>
  <c r="J166" i="7"/>
  <c r="J165" i="7" s="1"/>
  <c r="AF107" i="2"/>
  <c r="AF106" i="2" s="1"/>
  <c r="AF105" i="2" s="1"/>
  <c r="K706" i="7"/>
  <c r="K705" i="7" s="1"/>
  <c r="K704" i="7" s="1"/>
  <c r="K696" i="7" s="1"/>
  <c r="J176" i="7"/>
  <c r="K176" i="7" s="1"/>
  <c r="K175" i="7" s="1"/>
  <c r="K174" i="7" s="1"/>
  <c r="K173" i="7" s="1"/>
  <c r="G727" i="7"/>
  <c r="G726" i="7" s="1"/>
  <c r="G719" i="7" s="1"/>
  <c r="G718" i="7" s="1"/>
  <c r="AE368" i="2"/>
  <c r="AE367" i="2" s="1"/>
  <c r="AE371" i="2"/>
  <c r="AE370" i="2" s="1"/>
  <c r="AF368" i="2"/>
  <c r="AF367" i="2" s="1"/>
  <c r="AF371" i="2"/>
  <c r="AF370" i="2" s="1"/>
  <c r="AD368" i="2"/>
  <c r="AD367" i="2" s="1"/>
  <c r="AD371" i="2"/>
  <c r="AD370" i="2" s="1"/>
  <c r="G807" i="7"/>
  <c r="G806" i="7" s="1"/>
  <c r="G805" i="7" s="1"/>
  <c r="I807" i="7"/>
  <c r="I806" i="7" s="1"/>
  <c r="I805" i="7" s="1"/>
  <c r="K807" i="7"/>
  <c r="K806" i="7" s="1"/>
  <c r="K805" i="7" s="1"/>
  <c r="AF233" i="2"/>
  <c r="AF232" i="2" s="1"/>
  <c r="AF231" i="2" s="1"/>
  <c r="AF97" i="2"/>
  <c r="AF94" i="2" s="1"/>
  <c r="AE97" i="2"/>
  <c r="AE95" i="2"/>
  <c r="AD95" i="2"/>
  <c r="AD94" i="2" s="1"/>
  <c r="F645" i="7"/>
  <c r="E133" i="9"/>
  <c r="AE320" i="2"/>
  <c r="AE319" i="2" s="1"/>
  <c r="AE318" i="2" s="1"/>
  <c r="AE317" i="2" s="1"/>
  <c r="AF320" i="2"/>
  <c r="AF319" i="2" s="1"/>
  <c r="AF318" i="2" s="1"/>
  <c r="AF317" i="2" s="1"/>
  <c r="AD320" i="2"/>
  <c r="AD319" i="2" s="1"/>
  <c r="AD318" i="2" s="1"/>
  <c r="AD317" i="2" s="1"/>
  <c r="AF237" i="2"/>
  <c r="AF236" i="2" s="1"/>
  <c r="AF235" i="2" s="1"/>
  <c r="AD229" i="2"/>
  <c r="AD228" i="2" s="1"/>
  <c r="AD227" i="2" s="1"/>
  <c r="AF229" i="2"/>
  <c r="AF228" i="2" s="1"/>
  <c r="AF227" i="2" s="1"/>
  <c r="J161" i="7"/>
  <c r="F445" i="9" s="1"/>
  <c r="F444" i="9" s="1"/>
  <c r="J159" i="7"/>
  <c r="F443" i="9" s="1"/>
  <c r="F442" i="9" s="1"/>
  <c r="H293" i="7"/>
  <c r="H18" i="7"/>
  <c r="H17" i="7" s="1"/>
  <c r="F744" i="7"/>
  <c r="F743" i="7" s="1"/>
  <c r="F742" i="7" s="1"/>
  <c r="F741" i="7"/>
  <c r="F740" i="7" s="1"/>
  <c r="F739" i="7" s="1"/>
  <c r="F293" i="7"/>
  <c r="F42" i="9"/>
  <c r="F41" i="9" s="1"/>
  <c r="F40" i="9" s="1"/>
  <c r="F39" i="9"/>
  <c r="F38" i="9" s="1"/>
  <c r="F37" i="9" s="1"/>
  <c r="AF474" i="2"/>
  <c r="AF473" i="2" s="1"/>
  <c r="AF472" i="2" s="1"/>
  <c r="AF471" i="2" s="1"/>
  <c r="AF448" i="2"/>
  <c r="AF447" i="2" s="1"/>
  <c r="AF426" i="2"/>
  <c r="AF425" i="2" s="1"/>
  <c r="AF424" i="2" s="1"/>
  <c r="AF390" i="2"/>
  <c r="AF389" i="2" s="1"/>
  <c r="AF387" i="2"/>
  <c r="AF386" i="2" s="1"/>
  <c r="AF363" i="2"/>
  <c r="AF362" i="2" s="1"/>
  <c r="AF361" i="2" s="1"/>
  <c r="AF360" i="2" s="1"/>
  <c r="AF337" i="2"/>
  <c r="AF336" i="2" s="1"/>
  <c r="AF331" i="2"/>
  <c r="AF330" i="2" s="1"/>
  <c r="AF329" i="2" s="1"/>
  <c r="AF328" i="2" s="1"/>
  <c r="AF292" i="2"/>
  <c r="AF291" i="2" s="1"/>
  <c r="AF280" i="2"/>
  <c r="AF279" i="2" s="1"/>
  <c r="AF278" i="2" s="1"/>
  <c r="AF277" i="2" s="1"/>
  <c r="AF276" i="2" s="1"/>
  <c r="AF267" i="2"/>
  <c r="AF265" i="2"/>
  <c r="AF262" i="2"/>
  <c r="AF261" i="2" s="1"/>
  <c r="AF255" i="2"/>
  <c r="AF254" i="2" s="1"/>
  <c r="AF253" i="2" s="1"/>
  <c r="AF252" i="2" s="1"/>
  <c r="AF251" i="2" s="1"/>
  <c r="AF250" i="2" s="1"/>
  <c r="AF247" i="2"/>
  <c r="AF246" i="2" s="1"/>
  <c r="AF244" i="2"/>
  <c r="AF243" i="2" s="1"/>
  <c r="AF222" i="2"/>
  <c r="AF221" i="2" s="1"/>
  <c r="AF220" i="2" s="1"/>
  <c r="AF219" i="2" s="1"/>
  <c r="AF213" i="2" s="1"/>
  <c r="AF210" i="2"/>
  <c r="AF209" i="2" s="1"/>
  <c r="AF208" i="2" s="1"/>
  <c r="AF199" i="2"/>
  <c r="AF198" i="2" s="1"/>
  <c r="AF197" i="2" s="1"/>
  <c r="AF196" i="2" s="1"/>
  <c r="AF190" i="2"/>
  <c r="AF189" i="2" s="1"/>
  <c r="AF188" i="2" s="1"/>
  <c r="AF186" i="2"/>
  <c r="AF185" i="2" s="1"/>
  <c r="AF177" i="2"/>
  <c r="AF149" i="2"/>
  <c r="AF148" i="2" s="1"/>
  <c r="AF147" i="2" s="1"/>
  <c r="AF141" i="2"/>
  <c r="AF140" i="2" s="1"/>
  <c r="AF139" i="2" s="1"/>
  <c r="AF156" i="2"/>
  <c r="AF155" i="2" s="1"/>
  <c r="AF154" i="2" s="1"/>
  <c r="AF153" i="2" s="1"/>
  <c r="AF133" i="2"/>
  <c r="AF132" i="2" s="1"/>
  <c r="AF131" i="2" s="1"/>
  <c r="AF130" i="2" s="1"/>
  <c r="AF129" i="2" s="1"/>
  <c r="AF128" i="2" s="1"/>
  <c r="AF126" i="2"/>
  <c r="AF125" i="2" s="1"/>
  <c r="AF78" i="2"/>
  <c r="AF76" i="2"/>
  <c r="AF73" i="2"/>
  <c r="AF72" i="2"/>
  <c r="AF62" i="2"/>
  <c r="AF59" i="2" s="1"/>
  <c r="AF53" i="2"/>
  <c r="AF52" i="2" s="1"/>
  <c r="AF51" i="2" s="1"/>
  <c r="AF48" i="2"/>
  <c r="AF47" i="2" s="1"/>
  <c r="AF46" i="2" s="1"/>
  <c r="AF45" i="2" s="1"/>
  <c r="AF44" i="2" s="1"/>
  <c r="AF38" i="2"/>
  <c r="AF37" i="2" s="1"/>
  <c r="AF35" i="2"/>
  <c r="AF34" i="2" s="1"/>
  <c r="AF23" i="2"/>
  <c r="AF22" i="2" s="1"/>
  <c r="AF16" i="2"/>
  <c r="AF15" i="2" s="1"/>
  <c r="AF14" i="2" s="1"/>
  <c r="AF13" i="2" s="1"/>
  <c r="AF12" i="2" s="1"/>
  <c r="AF11" i="2" s="1"/>
  <c r="E42" i="9"/>
  <c r="E41" i="9" s="1"/>
  <c r="E40" i="9" s="1"/>
  <c r="E39" i="9"/>
  <c r="E38" i="9" s="1"/>
  <c r="E37" i="9" s="1"/>
  <c r="E741" i="7"/>
  <c r="E743" i="7"/>
  <c r="E744" i="7"/>
  <c r="E740" i="7"/>
  <c r="B740" i="7"/>
  <c r="C740" i="7"/>
  <c r="B741" i="7"/>
  <c r="C741" i="7"/>
  <c r="B742" i="7"/>
  <c r="C742" i="7"/>
  <c r="B743" i="7"/>
  <c r="C743" i="7"/>
  <c r="B744" i="7"/>
  <c r="C744" i="7"/>
  <c r="C739" i="7"/>
  <c r="B739" i="7"/>
  <c r="A38" i="9"/>
  <c r="A39" i="9"/>
  <c r="A40" i="9"/>
  <c r="A41" i="9"/>
  <c r="A42" i="9"/>
  <c r="A37" i="9"/>
  <c r="AD387" i="2"/>
  <c r="AD386" i="2" s="1"/>
  <c r="AE387" i="2"/>
  <c r="AE386" i="2" s="1"/>
  <c r="AD390" i="2"/>
  <c r="AD389" i="2" s="1"/>
  <c r="AE390" i="2"/>
  <c r="AE389" i="2" s="1"/>
  <c r="AE247" i="2"/>
  <c r="AE246" i="2" s="1"/>
  <c r="AD247" i="2"/>
  <c r="AD246" i="2" s="1"/>
  <c r="AE62" i="2"/>
  <c r="AE59" i="2" s="1"/>
  <c r="AD62" i="2"/>
  <c r="AD59" i="2" s="1"/>
  <c r="AE474" i="2"/>
  <c r="AE473" i="2" s="1"/>
  <c r="AE448" i="2"/>
  <c r="AE447" i="2" s="1"/>
  <c r="AE443" i="2" s="1"/>
  <c r="AE363" i="2"/>
  <c r="AE362" i="2" s="1"/>
  <c r="AE361" i="2" s="1"/>
  <c r="AE360" i="2" s="1"/>
  <c r="AE337" i="2"/>
  <c r="AE336" i="2" s="1"/>
  <c r="AE331" i="2"/>
  <c r="AE330" i="2" s="1"/>
  <c r="AE329" i="2" s="1"/>
  <c r="AE328" i="2" s="1"/>
  <c r="AE292" i="2"/>
  <c r="AE291" i="2" s="1"/>
  <c r="AE276" i="2"/>
  <c r="AE267" i="2"/>
  <c r="AE265" i="2"/>
  <c r="AE255" i="2"/>
  <c r="AE254" i="2" s="1"/>
  <c r="AE253" i="2" s="1"/>
  <c r="AE252" i="2" s="1"/>
  <c r="AE251" i="2" s="1"/>
  <c r="AE250" i="2" s="1"/>
  <c r="AE244" i="2"/>
  <c r="AE243" i="2" s="1"/>
  <c r="AE210" i="2"/>
  <c r="AE209" i="2" s="1"/>
  <c r="AE208" i="2" s="1"/>
  <c r="AE199" i="2"/>
  <c r="AE198" i="2" s="1"/>
  <c r="AE197" i="2" s="1"/>
  <c r="AE196" i="2" s="1"/>
  <c r="AE190" i="2"/>
  <c r="AE189" i="2" s="1"/>
  <c r="AE188" i="2" s="1"/>
  <c r="AE177" i="2"/>
  <c r="AE149" i="2"/>
  <c r="AE148" i="2" s="1"/>
  <c r="AE147" i="2" s="1"/>
  <c r="AE141" i="2"/>
  <c r="AE140" i="2" s="1"/>
  <c r="AE139" i="2" s="1"/>
  <c r="AE133" i="2"/>
  <c r="AE132" i="2" s="1"/>
  <c r="AE131" i="2" s="1"/>
  <c r="AE130" i="2" s="1"/>
  <c r="AE129" i="2" s="1"/>
  <c r="AE128" i="2" s="1"/>
  <c r="AE126" i="2"/>
  <c r="AE125" i="2" s="1"/>
  <c r="AE107" i="2"/>
  <c r="AE106" i="2" s="1"/>
  <c r="AE105" i="2" s="1"/>
  <c r="AE104" i="2" s="1"/>
  <c r="AE103" i="2" s="1"/>
  <c r="AE92" i="2"/>
  <c r="AE90" i="2"/>
  <c r="AE78" i="2"/>
  <c r="AE76" i="2"/>
  <c r="AE73" i="2"/>
  <c r="AE72" i="2"/>
  <c r="AE53" i="2"/>
  <c r="AE52" i="2" s="1"/>
  <c r="AE51" i="2" s="1"/>
  <c r="AE38" i="2"/>
  <c r="AE37" i="2" s="1"/>
  <c r="AE35" i="2"/>
  <c r="AE34" i="2" s="1"/>
  <c r="AE29" i="2"/>
  <c r="AE23" i="2"/>
  <c r="AE22" i="2" s="1"/>
  <c r="AD474" i="2"/>
  <c r="AD473" i="2" s="1"/>
  <c r="AD472" i="2" s="1"/>
  <c r="AD471" i="2" s="1"/>
  <c r="AD448" i="2"/>
  <c r="AD447" i="2" s="1"/>
  <c r="AD443" i="2" s="1"/>
  <c r="AD426" i="2"/>
  <c r="AD425" i="2" s="1"/>
  <c r="AD424" i="2" s="1"/>
  <c r="AD363" i="2"/>
  <c r="AD362" i="2" s="1"/>
  <c r="AD361" i="2" s="1"/>
  <c r="AD360" i="2" s="1"/>
  <c r="AD337" i="2"/>
  <c r="AD336" i="2" s="1"/>
  <c r="AD331" i="2"/>
  <c r="AD330" i="2" s="1"/>
  <c r="AD329" i="2" s="1"/>
  <c r="AD328" i="2" s="1"/>
  <c r="AD292" i="2"/>
  <c r="AD291" i="2" s="1"/>
  <c r="AD290" i="2" s="1"/>
  <c r="AD280" i="2"/>
  <c r="AD279" i="2" s="1"/>
  <c r="AD278" i="2" s="1"/>
  <c r="AD277" i="2" s="1"/>
  <c r="AD276" i="2" s="1"/>
  <c r="AD262" i="2"/>
  <c r="AD261" i="2" s="1"/>
  <c r="AD255" i="2"/>
  <c r="AD254" i="2" s="1"/>
  <c r="AD253" i="2" s="1"/>
  <c r="AD252" i="2" s="1"/>
  <c r="AD251" i="2" s="1"/>
  <c r="AD250" i="2" s="1"/>
  <c r="AD244" i="2"/>
  <c r="AD243" i="2" s="1"/>
  <c r="AD210" i="2"/>
  <c r="AD209" i="2" s="1"/>
  <c r="AD208" i="2" s="1"/>
  <c r="AD199" i="2"/>
  <c r="AD198" i="2" s="1"/>
  <c r="AD197" i="2" s="1"/>
  <c r="AD196" i="2" s="1"/>
  <c r="AD190" i="2"/>
  <c r="AD189" i="2" s="1"/>
  <c r="AD188" i="2" s="1"/>
  <c r="AD186" i="2"/>
  <c r="AD185" i="2" s="1"/>
  <c r="AD177" i="2"/>
  <c r="AD149" i="2"/>
  <c r="AD148" i="2" s="1"/>
  <c r="AD147" i="2" s="1"/>
  <c r="AD141" i="2"/>
  <c r="AD140" i="2" s="1"/>
  <c r="AD139" i="2" s="1"/>
  <c r="AD156" i="2"/>
  <c r="AD155" i="2" s="1"/>
  <c r="AD154" i="2" s="1"/>
  <c r="AD153" i="2" s="1"/>
  <c r="AD133" i="2"/>
  <c r="AD132" i="2" s="1"/>
  <c r="AD131" i="2" s="1"/>
  <c r="AD130" i="2" s="1"/>
  <c r="AD129" i="2" s="1"/>
  <c r="AD128" i="2" s="1"/>
  <c r="AD126" i="2"/>
  <c r="AD125" i="2" s="1"/>
  <c r="AD107" i="2"/>
  <c r="AD106" i="2" s="1"/>
  <c r="AD105" i="2" s="1"/>
  <c r="AD104" i="2" s="1"/>
  <c r="AD103" i="2" s="1"/>
  <c r="AD92" i="2"/>
  <c r="AD90" i="2"/>
  <c r="AD78" i="2"/>
  <c r="AD76" i="2"/>
  <c r="AD73" i="2"/>
  <c r="AD72" i="2"/>
  <c r="AD53" i="2"/>
  <c r="AD52" i="2" s="1"/>
  <c r="AD51" i="2" s="1"/>
  <c r="AD48" i="2"/>
  <c r="AD47" i="2" s="1"/>
  <c r="AD46" i="2" s="1"/>
  <c r="AD45" i="2" s="1"/>
  <c r="AD44" i="2" s="1"/>
  <c r="AD38" i="2"/>
  <c r="AD37" i="2" s="1"/>
  <c r="AD35" i="2"/>
  <c r="AD34" i="2" s="1"/>
  <c r="AD32" i="2"/>
  <c r="AD29" i="2" s="1"/>
  <c r="AD23" i="2"/>
  <c r="AD22" i="2" s="1"/>
  <c r="AD16" i="2"/>
  <c r="AD15" i="2" s="1"/>
  <c r="AD222" i="2"/>
  <c r="AD221" i="2" s="1"/>
  <c r="AD220" i="2" s="1"/>
  <c r="AD219" i="2" s="1"/>
  <c r="AD213" i="2" s="1"/>
  <c r="AE48" i="2"/>
  <c r="AE47" i="2" s="1"/>
  <c r="AE156" i="2"/>
  <c r="AE155" i="2" s="1"/>
  <c r="AE154" i="2" s="1"/>
  <c r="AE153" i="2" s="1"/>
  <c r="AE222" i="2"/>
  <c r="AE221" i="2" s="1"/>
  <c r="AE220" i="2" s="1"/>
  <c r="AE219" i="2" s="1"/>
  <c r="AE213" i="2" s="1"/>
  <c r="AE426" i="2"/>
  <c r="AE425" i="2" s="1"/>
  <c r="AE424" i="2" s="1"/>
  <c r="AE262" i="2"/>
  <c r="AE261" i="2" s="1"/>
  <c r="D132" i="7"/>
  <c r="D131" i="7" s="1"/>
  <c r="D129" i="7"/>
  <c r="D128" i="7" s="1"/>
  <c r="B416" i="9"/>
  <c r="B415" i="9" s="1"/>
  <c r="B413" i="9"/>
  <c r="B412" i="9" s="1"/>
  <c r="B384" i="9"/>
  <c r="B383" i="9" s="1"/>
  <c r="B381" i="9"/>
  <c r="B380" i="9" s="1"/>
  <c r="D81" i="7"/>
  <c r="D80" i="7" s="1"/>
  <c r="D78" i="7"/>
  <c r="D77" i="7" s="1"/>
  <c r="AE46" i="2" l="1"/>
  <c r="AE45" i="2" s="1"/>
  <c r="AE44" i="2" s="1"/>
  <c r="D562" i="9"/>
  <c r="J304" i="7"/>
  <c r="H304" i="7"/>
  <c r="D508" i="9"/>
  <c r="D500" i="9" s="1"/>
  <c r="D265" i="9"/>
  <c r="AF195" i="2"/>
  <c r="AF194" i="2" s="1"/>
  <c r="AE195" i="2"/>
  <c r="AE194" i="2" s="1"/>
  <c r="AD195" i="2"/>
  <c r="AD194" i="2" s="1"/>
  <c r="J277" i="7"/>
  <c r="J276" i="7" s="1"/>
  <c r="H277" i="7"/>
  <c r="H276" i="7" s="1"/>
  <c r="D55" i="9"/>
  <c r="D54" i="9" s="1"/>
  <c r="D53" i="9" s="1"/>
  <c r="D52" i="9" s="1"/>
  <c r="D51" i="9" s="1"/>
  <c r="F637" i="7"/>
  <c r="F636" i="7" s="1"/>
  <c r="F55" i="9"/>
  <c r="F54" i="9" s="1"/>
  <c r="F53" i="9" s="1"/>
  <c r="F52" i="9" s="1"/>
  <c r="F51" i="9" s="1"/>
  <c r="J731" i="7"/>
  <c r="J730" i="7" s="1"/>
  <c r="H731" i="7"/>
  <c r="H730" i="7" s="1"/>
  <c r="H664" i="7"/>
  <c r="H663" i="7" s="1"/>
  <c r="H662" i="7" s="1"/>
  <c r="J664" i="7"/>
  <c r="J663" i="7" s="1"/>
  <c r="J662" i="7" s="1"/>
  <c r="AD316" i="2"/>
  <c r="AD315" i="2" s="1"/>
  <c r="AF316" i="2"/>
  <c r="AF315" i="2" s="1"/>
  <c r="AE316" i="2"/>
  <c r="AE315" i="2" s="1"/>
  <c r="D195" i="9"/>
  <c r="D194" i="9" s="1"/>
  <c r="D193" i="9" s="1"/>
  <c r="E132" i="9"/>
  <c r="E131" i="9" s="1"/>
  <c r="D132" i="9"/>
  <c r="D131" i="9" s="1"/>
  <c r="H727" i="7"/>
  <c r="H726" i="7" s="1"/>
  <c r="AD264" i="2"/>
  <c r="AD260" i="2" s="1"/>
  <c r="AD259" i="2" s="1"/>
  <c r="AD258" i="2" s="1"/>
  <c r="G712" i="7"/>
  <c r="G711" i="7" s="1"/>
  <c r="D246" i="9"/>
  <c r="F192" i="9"/>
  <c r="F191" i="9" s="1"/>
  <c r="F190" i="9" s="1"/>
  <c r="F186" i="9" s="1"/>
  <c r="F185" i="9" s="1"/>
  <c r="E192" i="9"/>
  <c r="E191" i="9" s="1"/>
  <c r="E190" i="9" s="1"/>
  <c r="E186" i="9" s="1"/>
  <c r="E185" i="9" s="1"/>
  <c r="H249" i="7"/>
  <c r="H248" i="7" s="1"/>
  <c r="H247" i="7" s="1"/>
  <c r="AE176" i="2"/>
  <c r="AE175" i="2" s="1"/>
  <c r="AE174" i="2" s="1"/>
  <c r="AF176" i="2"/>
  <c r="AF175" i="2" s="1"/>
  <c r="AF174" i="2" s="1"/>
  <c r="AD176" i="2"/>
  <c r="AD175" i="2" s="1"/>
  <c r="AD174" i="2" s="1"/>
  <c r="I712" i="7"/>
  <c r="I711" i="7" s="1"/>
  <c r="AF89" i="2"/>
  <c r="F441" i="9"/>
  <c r="H421" i="7"/>
  <c r="AE94" i="2"/>
  <c r="J162" i="7"/>
  <c r="D446" i="9"/>
  <c r="AD89" i="2"/>
  <c r="H157" i="7"/>
  <c r="D441" i="9"/>
  <c r="AE89" i="2"/>
  <c r="H162" i="7"/>
  <c r="E198" i="9"/>
  <c r="E197" i="9" s="1"/>
  <c r="E196" i="9" s="1"/>
  <c r="J825" i="7"/>
  <c r="J824" i="7" s="1"/>
  <c r="F198" i="9"/>
  <c r="F197" i="9" s="1"/>
  <c r="F196" i="9" s="1"/>
  <c r="F390" i="9"/>
  <c r="F389" i="9" s="1"/>
  <c r="F388" i="9" s="1"/>
  <c r="F387" i="9" s="1"/>
  <c r="F386" i="9" s="1"/>
  <c r="J847" i="7"/>
  <c r="E390" i="9"/>
  <c r="E389" i="9" s="1"/>
  <c r="E388" i="9" s="1"/>
  <c r="E387" i="9" s="1"/>
  <c r="E386" i="9" s="1"/>
  <c r="H847" i="7"/>
  <c r="AF445" i="2"/>
  <c r="AF444" i="2" s="1"/>
  <c r="AF443" i="2" s="1"/>
  <c r="AF442" i="2" s="1"/>
  <c r="AF441" i="2" s="1"/>
  <c r="J269" i="7"/>
  <c r="J268" i="7" s="1"/>
  <c r="J267" i="7" s="1"/>
  <c r="J266" i="7" s="1"/>
  <c r="F27" i="10" s="1"/>
  <c r="H269" i="7"/>
  <c r="H268" i="7" s="1"/>
  <c r="H267" i="7" s="1"/>
  <c r="H266" i="7" s="1"/>
  <c r="E27" i="10" s="1"/>
  <c r="AE50" i="2"/>
  <c r="AF50" i="2"/>
  <c r="D675" i="9"/>
  <c r="D674" i="9" s="1"/>
  <c r="D673" i="9" s="1"/>
  <c r="D672" i="9" s="1"/>
  <c r="AD124" i="2"/>
  <c r="AD123" i="2" s="1"/>
  <c r="AD122" i="2" s="1"/>
  <c r="AD121" i="2" s="1"/>
  <c r="AD120" i="2" s="1"/>
  <c r="I197" i="7"/>
  <c r="I196" i="7" s="1"/>
  <c r="I195" i="7" s="1"/>
  <c r="I194" i="7" s="1"/>
  <c r="I193" i="7" s="1"/>
  <c r="F485" i="9"/>
  <c r="AF124" i="2"/>
  <c r="AF123" i="2" s="1"/>
  <c r="AF122" i="2" s="1"/>
  <c r="AF121" i="2" s="1"/>
  <c r="AF120" i="2" s="1"/>
  <c r="AE124" i="2"/>
  <c r="AE123" i="2" s="1"/>
  <c r="AE122" i="2" s="1"/>
  <c r="AE121" i="2" s="1"/>
  <c r="AE120" i="2" s="1"/>
  <c r="AE138" i="2"/>
  <c r="AE137" i="2" s="1"/>
  <c r="AE136" i="2" s="1"/>
  <c r="H660" i="7"/>
  <c r="H659" i="7" s="1"/>
  <c r="H658" i="7" s="1"/>
  <c r="H657" i="7" s="1"/>
  <c r="H656" i="7" s="1"/>
  <c r="E234" i="9"/>
  <c r="E233" i="9" s="1"/>
  <c r="E232" i="9" s="1"/>
  <c r="E231" i="9" s="1"/>
  <c r="F660" i="7"/>
  <c r="F659" i="7" s="1"/>
  <c r="F658" i="7" s="1"/>
  <c r="F657" i="7" s="1"/>
  <c r="F656" i="7" s="1"/>
  <c r="D233" i="9"/>
  <c r="D232" i="9" s="1"/>
  <c r="D231" i="9" s="1"/>
  <c r="D230" i="9"/>
  <c r="D229" i="9" s="1"/>
  <c r="D228" i="9" s="1"/>
  <c r="AF138" i="2"/>
  <c r="AF137" i="2" s="1"/>
  <c r="AF136" i="2" s="1"/>
  <c r="AD75" i="2"/>
  <c r="AD138" i="2"/>
  <c r="AD137" i="2" s="1"/>
  <c r="AD136" i="2" s="1"/>
  <c r="AD385" i="2"/>
  <c r="AD377" i="2" s="1"/>
  <c r="AD376" i="2" s="1"/>
  <c r="AF385" i="2"/>
  <c r="AE385" i="2"/>
  <c r="D146" i="9"/>
  <c r="D145" i="9" s="1"/>
  <c r="D144" i="9" s="1"/>
  <c r="D138" i="9"/>
  <c r="D137" i="9" s="1"/>
  <c r="D136" i="9" s="1"/>
  <c r="F199" i="7"/>
  <c r="F198" i="7" s="1"/>
  <c r="D488" i="9"/>
  <c r="D487" i="9" s="1"/>
  <c r="D486" i="9" s="1"/>
  <c r="E50" i="10"/>
  <c r="F67" i="7"/>
  <c r="F66" i="7" s="1"/>
  <c r="F65" i="7" s="1"/>
  <c r="F64" i="7" s="1"/>
  <c r="F63" i="7" s="1"/>
  <c r="D464" i="9"/>
  <c r="D463" i="9" s="1"/>
  <c r="D462" i="9" s="1"/>
  <c r="H67" i="7"/>
  <c r="H66" i="7" s="1"/>
  <c r="H65" i="7" s="1"/>
  <c r="H64" i="7" s="1"/>
  <c r="H63" i="7" s="1"/>
  <c r="AE264" i="2"/>
  <c r="AE260" i="2" s="1"/>
  <c r="AE259" i="2" s="1"/>
  <c r="AE258" i="2" s="1"/>
  <c r="AF264" i="2"/>
  <c r="AF260" i="2" s="1"/>
  <c r="AF259" i="2" s="1"/>
  <c r="AF258" i="2" s="1"/>
  <c r="AE165" i="2"/>
  <c r="AE164" i="2" s="1"/>
  <c r="AF165" i="2"/>
  <c r="AF164" i="2" s="1"/>
  <c r="J238" i="7"/>
  <c r="J237" i="7" s="1"/>
  <c r="AD165" i="2"/>
  <c r="AD164" i="2" s="1"/>
  <c r="J263" i="7"/>
  <c r="J262" i="7" s="1"/>
  <c r="J261" i="7" s="1"/>
  <c r="F237" i="9"/>
  <c r="F236" i="9" s="1"/>
  <c r="D237" i="9"/>
  <c r="D236" i="9" s="1"/>
  <c r="D400" i="9"/>
  <c r="D397" i="9" s="1"/>
  <c r="E363" i="9"/>
  <c r="E362" i="9" s="1"/>
  <c r="H113" i="7"/>
  <c r="F363" i="9"/>
  <c r="F362" i="9" s="1"/>
  <c r="J113" i="7"/>
  <c r="D363" i="9"/>
  <c r="F113" i="7"/>
  <c r="G804" i="7"/>
  <c r="G803" i="7" s="1"/>
  <c r="K804" i="7"/>
  <c r="K803" i="7" s="1"/>
  <c r="I804" i="7"/>
  <c r="I803" i="7" s="1"/>
  <c r="D81" i="9"/>
  <c r="D80" i="9" s="1"/>
  <c r="H555" i="7"/>
  <c r="H554" i="7" s="1"/>
  <c r="K580" i="7"/>
  <c r="K579" i="7" s="1"/>
  <c r="K578" i="7" s="1"/>
  <c r="K567" i="7" s="1"/>
  <c r="F81" i="9"/>
  <c r="F80" i="9" s="1"/>
  <c r="J555" i="7"/>
  <c r="J554" i="7" s="1"/>
  <c r="I580" i="7"/>
  <c r="I579" i="7" s="1"/>
  <c r="I578" i="7" s="1"/>
  <c r="I567" i="7" s="1"/>
  <c r="E81" i="9"/>
  <c r="E80" i="9" s="1"/>
  <c r="G556" i="7"/>
  <c r="G555" i="7" s="1"/>
  <c r="G554" i="7" s="1"/>
  <c r="G546" i="7" s="1"/>
  <c r="G545" i="7" s="1"/>
  <c r="D278" i="9"/>
  <c r="AE290" i="2"/>
  <c r="AE289" i="2" s="1"/>
  <c r="AE288" i="2" s="1"/>
  <c r="AF290" i="2"/>
  <c r="AF289" i="2" s="1"/>
  <c r="AF288" i="2" s="1"/>
  <c r="J173" i="7"/>
  <c r="J172" i="7" s="1"/>
  <c r="J171" i="7" s="1"/>
  <c r="AF104" i="2"/>
  <c r="AF103" i="2" s="1"/>
  <c r="J660" i="7"/>
  <c r="J659" i="7" s="1"/>
  <c r="J658" i="7" s="1"/>
  <c r="J657" i="7" s="1"/>
  <c r="F233" i="9"/>
  <c r="F232" i="9" s="1"/>
  <c r="F231" i="9" s="1"/>
  <c r="K172" i="7"/>
  <c r="K171" i="7" s="1"/>
  <c r="AE374" i="2"/>
  <c r="AE373" i="2" s="1"/>
  <c r="AE366" i="2" s="1"/>
  <c r="AE365" i="2" s="1"/>
  <c r="J158" i="7"/>
  <c r="J157" i="7" s="1"/>
  <c r="AE335" i="2"/>
  <c r="AE334" i="2" s="1"/>
  <c r="AE333" i="2" s="1"/>
  <c r="AF21" i="2"/>
  <c r="AF20" i="2" s="1"/>
  <c r="AF19" i="2" s="1"/>
  <c r="F511" i="7"/>
  <c r="F510" i="7" s="1"/>
  <c r="AF335" i="2"/>
  <c r="AF334" i="2" s="1"/>
  <c r="AF333" i="2" s="1"/>
  <c r="AE327" i="2"/>
  <c r="AD212" i="2"/>
  <c r="AF212" i="2"/>
  <c r="AE212" i="2"/>
  <c r="E526" i="9"/>
  <c r="E525" i="9" s="1"/>
  <c r="E524" i="9" s="1"/>
  <c r="E523" i="9" s="1"/>
  <c r="E522" i="9" s="1"/>
  <c r="E602" i="9"/>
  <c r="E601" i="9" s="1"/>
  <c r="E600" i="9" s="1"/>
  <c r="F281" i="7"/>
  <c r="F280" i="7" s="1"/>
  <c r="F279" i="7" s="1"/>
  <c r="F278" i="7" s="1"/>
  <c r="E242" i="9"/>
  <c r="E241" i="9" s="1"/>
  <c r="E240" i="9" s="1"/>
  <c r="K593" i="7"/>
  <c r="K592" i="7" s="1"/>
  <c r="K591" i="7" s="1"/>
  <c r="K590" i="7" s="1"/>
  <c r="AF58" i="2"/>
  <c r="AF57" i="2" s="1"/>
  <c r="AD454" i="2"/>
  <c r="AD453" i="2" s="1"/>
  <c r="AD452" i="2" s="1"/>
  <c r="AD451" i="2" s="1"/>
  <c r="AD450" i="2" s="1"/>
  <c r="AE454" i="2"/>
  <c r="AE453" i="2" s="1"/>
  <c r="AE452" i="2" s="1"/>
  <c r="AE451" i="2" s="1"/>
  <c r="AE450" i="2" s="1"/>
  <c r="H779" i="7"/>
  <c r="H778" i="7" s="1"/>
  <c r="AD289" i="2"/>
  <c r="AD288" i="2" s="1"/>
  <c r="D134" i="9"/>
  <c r="F472" i="7"/>
  <c r="F471" i="7" s="1"/>
  <c r="F470" i="7" s="1"/>
  <c r="F229" i="7"/>
  <c r="F305" i="7"/>
  <c r="E404" i="9"/>
  <c r="E403" i="9" s="1"/>
  <c r="E402" i="9" s="1"/>
  <c r="F422" i="7"/>
  <c r="E379" i="9"/>
  <c r="E378" i="9" s="1"/>
  <c r="E377" i="9" s="1"/>
  <c r="F475" i="9"/>
  <c r="F222" i="7"/>
  <c r="F221" i="7" s="1"/>
  <c r="F220" i="7" s="1"/>
  <c r="E23" i="9"/>
  <c r="E22" i="9" s="1"/>
  <c r="E21" i="9" s="1"/>
  <c r="AD335" i="2"/>
  <c r="AD334" i="2" s="1"/>
  <c r="AD333" i="2" s="1"/>
  <c r="F419" i="7"/>
  <c r="F418" i="7" s="1"/>
  <c r="F206" i="7"/>
  <c r="F205" i="7" s="1"/>
  <c r="F204" i="7" s="1"/>
  <c r="F203" i="7" s="1"/>
  <c r="F202" i="7" s="1"/>
  <c r="F201" i="7" s="1"/>
  <c r="D21" i="10" s="1"/>
  <c r="AE21" i="2"/>
  <c r="AE20" i="2" s="1"/>
  <c r="AE19" i="2" s="1"/>
  <c r="F35" i="9"/>
  <c r="F34" i="9" s="1"/>
  <c r="F33" i="9" s="1"/>
  <c r="H817" i="7"/>
  <c r="H816" i="7" s="1"/>
  <c r="H812" i="7" s="1"/>
  <c r="F129" i="7"/>
  <c r="F128" i="7" s="1"/>
  <c r="E469" i="9"/>
  <c r="E468" i="9" s="1"/>
  <c r="E467" i="9" s="1"/>
  <c r="E466" i="9" s="1"/>
  <c r="F263" i="7"/>
  <c r="F262" i="7" s="1"/>
  <c r="F261" i="7" s="1"/>
  <c r="F801" i="7"/>
  <c r="K800" i="7"/>
  <c r="K799" i="7" s="1"/>
  <c r="J817" i="7"/>
  <c r="J816" i="7" s="1"/>
  <c r="J812" i="7" s="1"/>
  <c r="I593" i="7"/>
  <c r="I592" i="7" s="1"/>
  <c r="I591" i="7" s="1"/>
  <c r="I590" i="7" s="1"/>
  <c r="E445" i="9"/>
  <c r="E444" i="9" s="1"/>
  <c r="J592" i="7"/>
  <c r="J591" i="7" s="1"/>
  <c r="F54" i="7"/>
  <c r="F53" i="7" s="1"/>
  <c r="J579" i="7"/>
  <c r="J578" i="7" s="1"/>
  <c r="F555" i="7"/>
  <c r="F554" i="7" s="1"/>
  <c r="F160" i="7"/>
  <c r="F825" i="7"/>
  <c r="F824" i="7" s="1"/>
  <c r="F96" i="7"/>
  <c r="F95" i="7" s="1"/>
  <c r="AD58" i="2"/>
  <c r="AD57" i="2" s="1"/>
  <c r="F395" i="9"/>
  <c r="F394" i="9" s="1"/>
  <c r="F393" i="9" s="1"/>
  <c r="F214" i="7"/>
  <c r="F213" i="7" s="1"/>
  <c r="F212" i="7" s="1"/>
  <c r="G274" i="7"/>
  <c r="G273" i="7" s="1"/>
  <c r="G270" i="7" s="1"/>
  <c r="F273" i="7"/>
  <c r="F270" i="7" s="1"/>
  <c r="AE75" i="2"/>
  <c r="AF184" i="2"/>
  <c r="AF183" i="2" s="1"/>
  <c r="F165" i="7"/>
  <c r="J349" i="7"/>
  <c r="J348" i="7" s="1"/>
  <c r="F242" i="9"/>
  <c r="F241" i="9" s="1"/>
  <c r="F240" i="9" s="1"/>
  <c r="F728" i="7"/>
  <c r="AD374" i="2"/>
  <c r="AD373" i="2" s="1"/>
  <c r="AD366" i="2" s="1"/>
  <c r="AD365" i="2" s="1"/>
  <c r="AF454" i="2"/>
  <c r="AF453" i="2" s="1"/>
  <c r="AF452" i="2" s="1"/>
  <c r="AF451" i="2" s="1"/>
  <c r="AF450" i="2" s="1"/>
  <c r="D69" i="9"/>
  <c r="D68" i="9" s="1"/>
  <c r="D67" i="9" s="1"/>
  <c r="D66" i="9" s="1"/>
  <c r="F549" i="7"/>
  <c r="F548" i="7" s="1"/>
  <c r="F547" i="7" s="1"/>
  <c r="J472" i="7"/>
  <c r="J471" i="7" s="1"/>
  <c r="J470" i="7" s="1"/>
  <c r="D475" i="9"/>
  <c r="D471" i="9" s="1"/>
  <c r="D470" i="9" s="1"/>
  <c r="H595" i="7"/>
  <c r="H594" i="7" s="1"/>
  <c r="H639" i="7"/>
  <c r="H638" i="7" s="1"/>
  <c r="H637" i="7" s="1"/>
  <c r="H636" i="7" s="1"/>
  <c r="I639" i="7"/>
  <c r="I638" i="7" s="1"/>
  <c r="AD21" i="2"/>
  <c r="AD20" i="2" s="1"/>
  <c r="AD19" i="2" s="1"/>
  <c r="AE242" i="2"/>
  <c r="AE241" i="2" s="1"/>
  <c r="AE240" i="2" s="1"/>
  <c r="AE239" i="2" s="1"/>
  <c r="E450" i="9"/>
  <c r="E449" i="9" s="1"/>
  <c r="AF374" i="2"/>
  <c r="AF373" i="2" s="1"/>
  <c r="AF366" i="2" s="1"/>
  <c r="AF365" i="2" s="1"/>
  <c r="H653" i="7"/>
  <c r="E143" i="9"/>
  <c r="E142" i="9" s="1"/>
  <c r="D177" i="9"/>
  <c r="D176" i="9" s="1"/>
  <c r="D395" i="9"/>
  <c r="D394" i="9" s="1"/>
  <c r="D393" i="9" s="1"/>
  <c r="F17" i="7"/>
  <c r="AD28" i="2"/>
  <c r="AD27" i="2" s="1"/>
  <c r="AD26" i="2" s="1"/>
  <c r="AD25" i="2" s="1"/>
  <c r="AD184" i="2"/>
  <c r="AD183" i="2" s="1"/>
  <c r="AD327" i="2"/>
  <c r="AE58" i="2"/>
  <c r="AE57" i="2" s="1"/>
  <c r="AF75" i="2"/>
  <c r="AE470" i="2"/>
  <c r="AE472" i="2"/>
  <c r="AE471" i="2" s="1"/>
  <c r="AE469" i="2"/>
  <c r="AE468" i="2" s="1"/>
  <c r="AE422" i="2"/>
  <c r="AE421" i="2" s="1"/>
  <c r="AE423" i="2"/>
  <c r="E475" i="9"/>
  <c r="F321" i="7"/>
  <c r="F320" i="7" s="1"/>
  <c r="F319" i="7" s="1"/>
  <c r="F318" i="7" s="1"/>
  <c r="AD50" i="2"/>
  <c r="E510" i="9"/>
  <c r="E509" i="9" s="1"/>
  <c r="E453" i="9"/>
  <c r="E452" i="9" s="1"/>
  <c r="E451" i="9" s="1"/>
  <c r="E248" i="9"/>
  <c r="E247" i="9" s="1"/>
  <c r="J174" i="7"/>
  <c r="F608" i="9"/>
  <c r="F607" i="9" s="1"/>
  <c r="F606" i="9" s="1"/>
  <c r="F629" i="7"/>
  <c r="F628" i="7" s="1"/>
  <c r="F627" i="7" s="1"/>
  <c r="F626" i="7" s="1"/>
  <c r="AD470" i="2"/>
  <c r="F126" i="7"/>
  <c r="F125" i="7" s="1"/>
  <c r="F686" i="7"/>
  <c r="F685" i="7" s="1"/>
  <c r="F666" i="7"/>
  <c r="F665" i="7" s="1"/>
  <c r="F78" i="7"/>
  <c r="AE442" i="2"/>
  <c r="AE441" i="2" s="1"/>
  <c r="E15" i="9"/>
  <c r="E14" i="9" s="1"/>
  <c r="E13" i="9" s="1"/>
  <c r="E12" i="9" s="1"/>
  <c r="E11" i="9" s="1"/>
  <c r="AE207" i="2"/>
  <c r="AE206" i="2" s="1"/>
  <c r="AE205" i="2" s="1"/>
  <c r="E158" i="9"/>
  <c r="E157" i="9" s="1"/>
  <c r="E156" i="9" s="1"/>
  <c r="F115" i="7"/>
  <c r="AF327" i="2"/>
  <c r="F648" i="9"/>
  <c r="F647" i="9" s="1"/>
  <c r="F646" i="9" s="1"/>
  <c r="I556" i="7"/>
  <c r="I555" i="7" s="1"/>
  <c r="I554" i="7" s="1"/>
  <c r="I546" i="7" s="1"/>
  <c r="I545" i="7" s="1"/>
  <c r="E555" i="9"/>
  <c r="F555" i="9"/>
  <c r="E443" i="9"/>
  <c r="E442" i="9" s="1"/>
  <c r="F668" i="9"/>
  <c r="F667" i="9" s="1"/>
  <c r="F666" i="9" s="1"/>
  <c r="F510" i="9"/>
  <c r="F509" i="9" s="1"/>
  <c r="F474" i="9"/>
  <c r="F473" i="9" s="1"/>
  <c r="F472" i="9" s="1"/>
  <c r="E395" i="9"/>
  <c r="E394" i="9" s="1"/>
  <c r="E393" i="9" s="1"/>
  <c r="E608" i="9"/>
  <c r="E607" i="9" s="1"/>
  <c r="E606" i="9" s="1"/>
  <c r="F420" i="9"/>
  <c r="F419" i="9" s="1"/>
  <c r="F418" i="9" s="1"/>
  <c r="F453" i="9"/>
  <c r="F452" i="9" s="1"/>
  <c r="F451" i="9" s="1"/>
  <c r="F15" i="9"/>
  <c r="F14" i="9" s="1"/>
  <c r="F13" i="9" s="1"/>
  <c r="F12" i="9" s="1"/>
  <c r="F11" i="9" s="1"/>
  <c r="F259" i="7"/>
  <c r="F258" i="7" s="1"/>
  <c r="F448" i="9"/>
  <c r="F447" i="9" s="1"/>
  <c r="F807" i="7"/>
  <c r="F806" i="7" s="1"/>
  <c r="F805" i="7" s="1"/>
  <c r="F26" i="9"/>
  <c r="F25" i="9" s="1"/>
  <c r="F24" i="9" s="1"/>
  <c r="J424" i="7"/>
  <c r="J421" i="7" s="1"/>
  <c r="E541" i="9"/>
  <c r="E540" i="9" s="1"/>
  <c r="E539" i="9" s="1"/>
  <c r="E538" i="9" s="1"/>
  <c r="F158" i="9"/>
  <c r="F157" i="9" s="1"/>
  <c r="F156" i="9" s="1"/>
  <c r="E292" i="9"/>
  <c r="E291" i="9" s="1"/>
  <c r="F514" i="7"/>
  <c r="F513" i="7" s="1"/>
  <c r="F77" i="7"/>
  <c r="F382" i="9"/>
  <c r="F381" i="9" s="1"/>
  <c r="F380" i="9" s="1"/>
  <c r="F32" i="7"/>
  <c r="F31" i="7" s="1"/>
  <c r="F158" i="7"/>
  <c r="F689" i="7"/>
  <c r="F688" i="7" s="1"/>
  <c r="E365" i="9"/>
  <c r="E364" i="9" s="1"/>
  <c r="F492" i="9"/>
  <c r="F491" i="9" s="1"/>
  <c r="F490" i="9" s="1"/>
  <c r="F489" i="9" s="1"/>
  <c r="F218" i="9"/>
  <c r="F526" i="9"/>
  <c r="F525" i="9" s="1"/>
  <c r="F524" i="9" s="1"/>
  <c r="F523" i="9" s="1"/>
  <c r="F522" i="9" s="1"/>
  <c r="F248" i="9"/>
  <c r="F247" i="9" s="1"/>
  <c r="F246" i="9" s="1"/>
  <c r="F282" i="9"/>
  <c r="F281" i="9" s="1"/>
  <c r="F280" i="9" s="1"/>
  <c r="F279" i="9" s="1"/>
  <c r="F240" i="7"/>
  <c r="F239" i="7" s="1"/>
  <c r="F163" i="7"/>
  <c r="H199" i="7"/>
  <c r="H198" i="7" s="1"/>
  <c r="H229" i="7"/>
  <c r="H825" i="7"/>
  <c r="H824" i="7" s="1"/>
  <c r="F517" i="7"/>
  <c r="F516" i="7" s="1"/>
  <c r="E407" i="9"/>
  <c r="E406" i="9" s="1"/>
  <c r="E405" i="9" s="1"/>
  <c r="F368" i="9"/>
  <c r="F367" i="9" s="1"/>
  <c r="F366" i="9" s="1"/>
  <c r="E448" i="9"/>
  <c r="E447" i="9" s="1"/>
  <c r="E26" i="9"/>
  <c r="E25" i="9" s="1"/>
  <c r="E24" i="9" s="1"/>
  <c r="J801" i="7"/>
  <c r="H738" i="7"/>
  <c r="H592" i="7"/>
  <c r="H591" i="7" s="1"/>
  <c r="AD226" i="2"/>
  <c r="AD225" i="2" s="1"/>
  <c r="AD224" i="2" s="1"/>
  <c r="J77" i="7"/>
  <c r="J78" i="7"/>
  <c r="H111" i="7"/>
  <c r="E361" i="9"/>
  <c r="E360" i="9" s="1"/>
  <c r="H90" i="7"/>
  <c r="H89" i="7" s="1"/>
  <c r="E662" i="9"/>
  <c r="E661" i="9" s="1"/>
  <c r="E660" i="9" s="1"/>
  <c r="H233" i="7"/>
  <c r="H232" i="7" s="1"/>
  <c r="E385" i="9"/>
  <c r="E384" i="9" s="1"/>
  <c r="E383" i="9" s="1"/>
  <c r="AF207" i="2"/>
  <c r="AF206" i="2" s="1"/>
  <c r="AF205" i="2" s="1"/>
  <c r="J152" i="7"/>
  <c r="J151" i="7" s="1"/>
  <c r="F437" i="9"/>
  <c r="F436" i="9" s="1"/>
  <c r="F435" i="9" s="1"/>
  <c r="E58" i="10"/>
  <c r="E57" i="10" s="1"/>
  <c r="H342" i="7"/>
  <c r="H341" i="7" s="1"/>
  <c r="H340" i="7" s="1"/>
  <c r="E544" i="9"/>
  <c r="E543" i="9" s="1"/>
  <c r="E542" i="9" s="1"/>
  <c r="H419" i="7"/>
  <c r="H418" i="7" s="1"/>
  <c r="E245" i="9"/>
  <c r="E244" i="9" s="1"/>
  <c r="E243" i="9" s="1"/>
  <c r="E605" i="9"/>
  <c r="E604" i="9" s="1"/>
  <c r="E603" i="9" s="1"/>
  <c r="H514" i="7"/>
  <c r="H513" i="7" s="1"/>
  <c r="F24" i="7"/>
  <c r="F25" i="7"/>
  <c r="D35" i="9"/>
  <c r="D34" i="9" s="1"/>
  <c r="D33" i="9" s="1"/>
  <c r="F736" i="7"/>
  <c r="F735" i="7" s="1"/>
  <c r="G353" i="7"/>
  <c r="G352" i="7" s="1"/>
  <c r="G351" i="7" s="1"/>
  <c r="G347" i="7" s="1"/>
  <c r="G346" i="7" s="1"/>
  <c r="G345" i="7" s="1"/>
  <c r="G344" i="7" s="1"/>
  <c r="F352" i="7"/>
  <c r="F351" i="7" s="1"/>
  <c r="D242" i="9"/>
  <c r="D241" i="9" s="1"/>
  <c r="D240" i="9" s="1"/>
  <c r="F349" i="7"/>
  <c r="F348" i="7" s="1"/>
  <c r="D411" i="9"/>
  <c r="D410" i="9" s="1"/>
  <c r="D409" i="9" s="1"/>
  <c r="F75" i="7"/>
  <c r="F74" i="7" s="1"/>
  <c r="D385" i="9"/>
  <c r="D384" i="9" s="1"/>
  <c r="D383" i="9" s="1"/>
  <c r="F132" i="7"/>
  <c r="F131" i="7" s="1"/>
  <c r="D374" i="9"/>
  <c r="D373" i="9" s="1"/>
  <c r="G122" i="7"/>
  <c r="G121" i="7" s="1"/>
  <c r="D492" i="9"/>
  <c r="D491" i="9" s="1"/>
  <c r="D490" i="9" s="1"/>
  <c r="D489" i="9" s="1"/>
  <c r="G176" i="7"/>
  <c r="G175" i="7" s="1"/>
  <c r="G174" i="7" s="1"/>
  <c r="G173" i="7" s="1"/>
  <c r="G172" i="7" s="1"/>
  <c r="G171" i="7" s="1"/>
  <c r="D468" i="9"/>
  <c r="D467" i="9" s="1"/>
  <c r="D466" i="9" s="1"/>
  <c r="F437" i="7"/>
  <c r="F436" i="7" s="1"/>
  <c r="F435" i="7" s="1"/>
  <c r="F434" i="7" s="1"/>
  <c r="F433" i="7" s="1"/>
  <c r="D79" i="9"/>
  <c r="D78" i="9" s="1"/>
  <c r="D77" i="9" s="1"/>
  <c r="F576" i="7"/>
  <c r="F575" i="7" s="1"/>
  <c r="E79" i="9"/>
  <c r="E78" i="9" s="1"/>
  <c r="E77" i="9" s="1"/>
  <c r="H576" i="7"/>
  <c r="H575" i="7" s="1"/>
  <c r="J459" i="7"/>
  <c r="J458" i="7" s="1"/>
  <c r="J629" i="7"/>
  <c r="J628" i="7" s="1"/>
  <c r="J627" i="7" s="1"/>
  <c r="J626" i="7" s="1"/>
  <c r="H549" i="7"/>
  <c r="H548" i="7" s="1"/>
  <c r="H547" i="7" s="1"/>
  <c r="H546" i="7" s="1"/>
  <c r="H545" i="7" s="1"/>
  <c r="E69" i="9"/>
  <c r="E68" i="9" s="1"/>
  <c r="E67" i="9" s="1"/>
  <c r="E66" i="9" s="1"/>
  <c r="J32" i="7"/>
  <c r="J31" i="7" s="1"/>
  <c r="F655" i="9"/>
  <c r="F654" i="9" s="1"/>
  <c r="F653" i="9" s="1"/>
  <c r="J689" i="7"/>
  <c r="J688" i="7" s="1"/>
  <c r="F155" i="9"/>
  <c r="F154" i="9" s="1"/>
  <c r="F153" i="9" s="1"/>
  <c r="J419" i="7"/>
  <c r="J418" i="7" s="1"/>
  <c r="F245" i="9"/>
  <c r="F244" i="9" s="1"/>
  <c r="F243" i="9" s="1"/>
  <c r="H51" i="7"/>
  <c r="H48" i="7" s="1"/>
  <c r="E400" i="9"/>
  <c r="E397" i="9" s="1"/>
  <c r="H222" i="7"/>
  <c r="H221" i="7" s="1"/>
  <c r="H220" i="7" s="1"/>
  <c r="J42" i="7"/>
  <c r="J41" i="7" s="1"/>
  <c r="K43" i="7"/>
  <c r="K42" i="7" s="1"/>
  <c r="K41" i="7" s="1"/>
  <c r="F57" i="7"/>
  <c r="F56" i="7" s="1"/>
  <c r="F121" i="7"/>
  <c r="F118" i="7" s="1"/>
  <c r="F117" i="7" s="1"/>
  <c r="F379" i="9"/>
  <c r="F378" i="9" s="1"/>
  <c r="F377" i="9" s="1"/>
  <c r="J222" i="7"/>
  <c r="J221" i="7" s="1"/>
  <c r="J220" i="7" s="1"/>
  <c r="J211" i="7" s="1"/>
  <c r="F468" i="7"/>
  <c r="F467" i="7" s="1"/>
  <c r="E417" i="9"/>
  <c r="E416" i="9" s="1"/>
  <c r="E415" i="9" s="1"/>
  <c r="E382" i="9"/>
  <c r="E381" i="9" s="1"/>
  <c r="E380" i="9" s="1"/>
  <c r="J175" i="7"/>
  <c r="F152" i="9"/>
  <c r="F151" i="9" s="1"/>
  <c r="F150" i="9" s="1"/>
  <c r="F22" i="7"/>
  <c r="F21" i="7" s="1"/>
  <c r="F152" i="7"/>
  <c r="F151" i="7" s="1"/>
  <c r="E675" i="9"/>
  <c r="E674" i="9" s="1"/>
  <c r="E673" i="9" s="1"/>
  <c r="E672" i="9" s="1"/>
  <c r="E35" i="9"/>
  <c r="E34" i="9" s="1"/>
  <c r="E33" i="9" s="1"/>
  <c r="G802" i="7"/>
  <c r="F35" i="7"/>
  <c r="F34" i="7" s="1"/>
  <c r="J25" i="7"/>
  <c r="F81" i="7"/>
  <c r="F80" i="7" s="1"/>
  <c r="E36" i="9"/>
  <c r="E134" i="9"/>
  <c r="D217" i="9"/>
  <c r="J342" i="7"/>
  <c r="J341" i="7" s="1"/>
  <c r="J340" i="7" s="1"/>
  <c r="F545" i="9"/>
  <c r="F544" i="9" s="1"/>
  <c r="F543" i="9" s="1"/>
  <c r="F542" i="9" s="1"/>
  <c r="H240" i="7"/>
  <c r="H239" i="7" s="1"/>
  <c r="E282" i="9"/>
  <c r="E281" i="9" s="1"/>
  <c r="E280" i="9" s="1"/>
  <c r="E279" i="9" s="1"/>
  <c r="J514" i="7"/>
  <c r="J513" i="7" s="1"/>
  <c r="F605" i="9"/>
  <c r="F604" i="9" s="1"/>
  <c r="F603" i="9" s="1"/>
  <c r="J595" i="7"/>
  <c r="J594" i="7" s="1"/>
  <c r="F79" i="9"/>
  <c r="F78" i="9" s="1"/>
  <c r="F77" i="9" s="1"/>
  <c r="J576" i="7"/>
  <c r="J575" i="7" s="1"/>
  <c r="H776" i="7"/>
  <c r="J259" i="7"/>
  <c r="J258" i="7" s="1"/>
  <c r="F229" i="9"/>
  <c r="F228" i="9" s="1"/>
  <c r="K801" i="7"/>
  <c r="H468" i="7"/>
  <c r="H467" i="7" s="1"/>
  <c r="D292" i="9"/>
  <c r="D291" i="9" s="1"/>
  <c r="F250" i="7"/>
  <c r="D76" i="9"/>
  <c r="D75" i="9" s="1"/>
  <c r="D74" i="9" s="1"/>
  <c r="F573" i="7"/>
  <c r="F572" i="7" s="1"/>
  <c r="F424" i="7"/>
  <c r="F360" i="7"/>
  <c r="F359" i="7" s="1"/>
  <c r="F358" i="7" s="1"/>
  <c r="F357" i="7" s="1"/>
  <c r="F356" i="7" s="1"/>
  <c r="F355" i="7" s="1"/>
  <c r="F29" i="7"/>
  <c r="F28" i="7" s="1"/>
  <c r="E488" i="9"/>
  <c r="E487" i="9" s="1"/>
  <c r="E486" i="9" s="1"/>
  <c r="E411" i="9"/>
  <c r="E410" i="9" s="1"/>
  <c r="E409" i="9" s="1"/>
  <c r="F653" i="7"/>
  <c r="F426" i="9"/>
  <c r="F425" i="9" s="1"/>
  <c r="F424" i="9" s="1"/>
  <c r="F469" i="9"/>
  <c r="F468" i="9" s="1"/>
  <c r="F467" i="9" s="1"/>
  <c r="F466" i="9" s="1"/>
  <c r="F708" i="7"/>
  <c r="J468" i="7"/>
  <c r="J467" i="7" s="1"/>
  <c r="H629" i="7"/>
  <c r="H628" i="7" s="1"/>
  <c r="H627" i="7" s="1"/>
  <c r="H626" i="7" s="1"/>
  <c r="H289" i="7"/>
  <c r="H288" i="7" s="1"/>
  <c r="H287" i="7" s="1"/>
  <c r="G800" i="7"/>
  <c r="G799" i="7" s="1"/>
  <c r="J511" i="7"/>
  <c r="J510" i="7" s="1"/>
  <c r="F602" i="9"/>
  <c r="F601" i="9" s="1"/>
  <c r="F600" i="9" s="1"/>
  <c r="F164" i="9"/>
  <c r="F163" i="9" s="1"/>
  <c r="F162" i="9" s="1"/>
  <c r="F161" i="9" s="1"/>
  <c r="F160" i="9" s="1"/>
  <c r="J779" i="7"/>
  <c r="J778" i="7" s="1"/>
  <c r="J777" i="7"/>
  <c r="J775" i="7" s="1"/>
  <c r="J774" i="7" s="1"/>
  <c r="D20" i="9"/>
  <c r="D19" i="9" s="1"/>
  <c r="D18" i="9" s="1"/>
  <c r="F721" i="7"/>
  <c r="F720" i="7" s="1"/>
  <c r="D296" i="9"/>
  <c r="D295" i="9" s="1"/>
  <c r="D541" i="9"/>
  <c r="D540" i="9" s="1"/>
  <c r="D539" i="9" s="1"/>
  <c r="D538" i="9" s="1"/>
  <c r="D599" i="9"/>
  <c r="D598" i="9" s="1"/>
  <c r="D597" i="9" s="1"/>
  <c r="D561" i="9" s="1"/>
  <c r="D116" i="9"/>
  <c r="D115" i="9" s="1"/>
  <c r="D114" i="9" s="1"/>
  <c r="D113" i="9" s="1"/>
  <c r="F603" i="7"/>
  <c r="F602" i="7" s="1"/>
  <c r="F601" i="7" s="1"/>
  <c r="J51" i="7"/>
  <c r="J48" i="7" s="1"/>
  <c r="F400" i="9"/>
  <c r="F397" i="9" s="1"/>
  <c r="J352" i="7"/>
  <c r="J351" i="7" s="1"/>
  <c r="F253" i="9"/>
  <c r="F252" i="9" s="1"/>
  <c r="F251" i="9" s="1"/>
  <c r="H259" i="7"/>
  <c r="H258" i="7" s="1"/>
  <c r="E229" i="9"/>
  <c r="E228" i="9" s="1"/>
  <c r="F116" i="9"/>
  <c r="F115" i="9" s="1"/>
  <c r="F114" i="9" s="1"/>
  <c r="F113" i="9" s="1"/>
  <c r="J603" i="7"/>
  <c r="J602" i="7" s="1"/>
  <c r="F111" i="7"/>
  <c r="F51" i="7"/>
  <c r="F48" i="7" s="1"/>
  <c r="F683" i="7"/>
  <c r="F682" i="7" s="1"/>
  <c r="F269" i="9"/>
  <c r="F268" i="9" s="1"/>
  <c r="F267" i="9" s="1"/>
  <c r="F266" i="9" s="1"/>
  <c r="F265" i="9" s="1"/>
  <c r="K556" i="7"/>
  <c r="K555" i="7" s="1"/>
  <c r="K554" i="7" s="1"/>
  <c r="K546" i="7" s="1"/>
  <c r="K545" i="7" s="1"/>
  <c r="D184" i="9"/>
  <c r="D183" i="9" s="1"/>
  <c r="D182" i="9" s="1"/>
  <c r="G43" i="7"/>
  <c r="G42" i="7" s="1"/>
  <c r="G41" i="7" s="1"/>
  <c r="E116" i="9"/>
  <c r="E115" i="9" s="1"/>
  <c r="E114" i="9" s="1"/>
  <c r="E113" i="9" s="1"/>
  <c r="H603" i="7"/>
  <c r="H602" i="7" s="1"/>
  <c r="H601" i="7" s="1"/>
  <c r="F42" i="7"/>
  <c r="F692" i="7"/>
  <c r="F691" i="7" s="1"/>
  <c r="F141" i="7"/>
  <c r="F140" i="7" s="1"/>
  <c r="E655" i="9"/>
  <c r="E654" i="9" s="1"/>
  <c r="E653" i="9" s="1"/>
  <c r="E665" i="9"/>
  <c r="E664" i="9" s="1"/>
  <c r="E663" i="9" s="1"/>
  <c r="E250" i="9"/>
  <c r="E249" i="9" s="1"/>
  <c r="F417" i="9"/>
  <c r="F416" i="9" s="1"/>
  <c r="F415" i="9" s="1"/>
  <c r="F233" i="7"/>
  <c r="F232" i="7" s="1"/>
  <c r="E593" i="9"/>
  <c r="E592" i="9" s="1"/>
  <c r="E591" i="9" s="1"/>
  <c r="E590" i="9" s="1"/>
  <c r="E562" i="9" s="1"/>
  <c r="J115" i="7"/>
  <c r="J233" i="7"/>
  <c r="J232" i="7" s="1"/>
  <c r="J338" i="7"/>
  <c r="J337" i="7" s="1"/>
  <c r="J336" i="7" s="1"/>
  <c r="F541" i="9"/>
  <c r="F540" i="9" s="1"/>
  <c r="F539" i="9" s="1"/>
  <c r="F538" i="9" s="1"/>
  <c r="J644" i="7"/>
  <c r="J643" i="7" s="1"/>
  <c r="J642" i="7" s="1"/>
  <c r="J645" i="7"/>
  <c r="H121" i="7"/>
  <c r="I122" i="7"/>
  <c r="I121" i="7" s="1"/>
  <c r="H579" i="7"/>
  <c r="H578" i="7" s="1"/>
  <c r="H334" i="7"/>
  <c r="H333" i="7" s="1"/>
  <c r="H332" i="7" s="1"/>
  <c r="E537" i="9"/>
  <c r="E536" i="9" s="1"/>
  <c r="E535" i="9" s="1"/>
  <c r="E534" i="9" s="1"/>
  <c r="F177" i="9"/>
  <c r="F176" i="9" s="1"/>
  <c r="J706" i="7"/>
  <c r="J705" i="7" s="1"/>
  <c r="J704" i="7" s="1"/>
  <c r="J696" i="7" s="1"/>
  <c r="E164" i="9"/>
  <c r="E163" i="9" s="1"/>
  <c r="E162" i="9" s="1"/>
  <c r="E161" i="9" s="1"/>
  <c r="E160" i="9" s="1"/>
  <c r="F595" i="7"/>
  <c r="F594" i="7" s="1"/>
  <c r="H124" i="7"/>
  <c r="H123" i="7" s="1"/>
  <c r="J649" i="7"/>
  <c r="F258" i="9"/>
  <c r="F257" i="9" s="1"/>
  <c r="F256" i="9" s="1"/>
  <c r="F255" i="9" s="1"/>
  <c r="F254" i="9" s="1"/>
  <c r="J229" i="7"/>
  <c r="G200" i="7"/>
  <c r="G199" i="7" s="1"/>
  <c r="G198" i="7" s="1"/>
  <c r="G580" i="7"/>
  <c r="G579" i="7" s="1"/>
  <c r="G578" i="7" s="1"/>
  <c r="G567" i="7" s="1"/>
  <c r="F579" i="7"/>
  <c r="F578" i="7" s="1"/>
  <c r="F104" i="7"/>
  <c r="F103" i="7" s="1"/>
  <c r="F102" i="7" s="1"/>
  <c r="E645" i="9"/>
  <c r="E644" i="9" s="1"/>
  <c r="E643" i="9" s="1"/>
  <c r="E374" i="9"/>
  <c r="E373" i="9" s="1"/>
  <c r="E269" i="9"/>
  <c r="E268" i="9" s="1"/>
  <c r="E267" i="9" s="1"/>
  <c r="E266" i="9" s="1"/>
  <c r="E265" i="9" s="1"/>
  <c r="F644" i="7"/>
  <c r="F643" i="7" s="1"/>
  <c r="F799" i="7"/>
  <c r="H721" i="7"/>
  <c r="H720" i="7" s="1"/>
  <c r="E20" i="9"/>
  <c r="E19" i="9" s="1"/>
  <c r="E18" i="9" s="1"/>
  <c r="G640" i="7"/>
  <c r="G639" i="7" s="1"/>
  <c r="G638" i="7" s="1"/>
  <c r="D102" i="9"/>
  <c r="D101" i="9" s="1"/>
  <c r="D100" i="9" s="1"/>
  <c r="D99" i="9" s="1"/>
  <c r="F592" i="7"/>
  <c r="F591" i="7" s="1"/>
  <c r="G593" i="7"/>
  <c r="G592" i="7" s="1"/>
  <c r="G591" i="7" s="1"/>
  <c r="G590" i="7" s="1"/>
  <c r="E76" i="9"/>
  <c r="E75" i="9" s="1"/>
  <c r="E74" i="9" s="1"/>
  <c r="H573" i="7"/>
  <c r="H572" i="7" s="1"/>
  <c r="F90" i="7"/>
  <c r="F89" i="7" s="1"/>
  <c r="E499" i="9"/>
  <c r="E498" i="9" s="1"/>
  <c r="E497" i="9" s="1"/>
  <c r="E420" i="9"/>
  <c r="E419" i="9" s="1"/>
  <c r="E418" i="9" s="1"/>
  <c r="E152" i="9"/>
  <c r="E151" i="9" s="1"/>
  <c r="E150" i="9" s="1"/>
  <c r="E474" i="9"/>
  <c r="E473" i="9" s="1"/>
  <c r="E472" i="9" s="1"/>
  <c r="F649" i="7"/>
  <c r="F411" i="9"/>
  <c r="F410" i="9" s="1"/>
  <c r="F409" i="9" s="1"/>
  <c r="F20" i="9"/>
  <c r="F19" i="9" s="1"/>
  <c r="F18" i="9" s="1"/>
  <c r="K274" i="7"/>
  <c r="K273" i="7" s="1"/>
  <c r="K270" i="7" s="1"/>
  <c r="F23" i="9"/>
  <c r="F22" i="9" s="1"/>
  <c r="F21" i="9" s="1"/>
  <c r="J724" i="7"/>
  <c r="J723" i="7" s="1"/>
  <c r="J719" i="7" s="1"/>
  <c r="J718" i="7" s="1"/>
  <c r="F184" i="9"/>
  <c r="F183" i="9"/>
  <c r="F182" i="9" s="1"/>
  <c r="E179" i="9"/>
  <c r="E178" i="9" s="1"/>
  <c r="I800" i="7"/>
  <c r="I799" i="7" s="1"/>
  <c r="H799" i="7"/>
  <c r="E668" i="9"/>
  <c r="E667" i="9" s="1"/>
  <c r="E666" i="9" s="1"/>
  <c r="F134" i="9"/>
  <c r="F133" i="9"/>
  <c r="J111" i="7"/>
  <c r="F360" i="9"/>
  <c r="H645" i="7"/>
  <c r="H644" i="7"/>
  <c r="J653" i="7"/>
  <c r="F143" i="9"/>
  <c r="F142" i="9" s="1"/>
  <c r="H29" i="7"/>
  <c r="H28" i="7" s="1"/>
  <c r="H27" i="7" s="1"/>
  <c r="E652" i="9"/>
  <c r="E651" i="9" s="1"/>
  <c r="E650" i="9" s="1"/>
  <c r="H683" i="7"/>
  <c r="H682" i="7" s="1"/>
  <c r="E149" i="9"/>
  <c r="E148" i="9" s="1"/>
  <c r="E147" i="9" s="1"/>
  <c r="H360" i="7"/>
  <c r="H359" i="7" s="1"/>
  <c r="H358" i="7" s="1"/>
  <c r="H357" i="7" s="1"/>
  <c r="H356" i="7" s="1"/>
  <c r="H355" i="7" s="1"/>
  <c r="E368" i="9"/>
  <c r="E367" i="9" s="1"/>
  <c r="E366" i="9" s="1"/>
  <c r="D665" i="9"/>
  <c r="D664" i="9" s="1"/>
  <c r="D663" i="9" s="1"/>
  <c r="D659" i="9" s="1"/>
  <c r="F93" i="7"/>
  <c r="F92" i="7" s="1"/>
  <c r="AF422" i="2"/>
  <c r="AF421" i="2" s="1"/>
  <c r="AF423" i="2"/>
  <c r="F738" i="7"/>
  <c r="D23" i="9"/>
  <c r="D22" i="9" s="1"/>
  <c r="D21" i="9" s="1"/>
  <c r="F724" i="7"/>
  <c r="F723" i="7" s="1"/>
  <c r="D191" i="9"/>
  <c r="D190" i="9" s="1"/>
  <c r="D186" i="9" s="1"/>
  <c r="F817" i="7"/>
  <c r="F816" i="7" s="1"/>
  <c r="F812" i="7" s="1"/>
  <c r="AF469" i="2"/>
  <c r="AF468" i="2" s="1"/>
  <c r="AF470" i="2"/>
  <c r="H352" i="7"/>
  <c r="H351" i="7" s="1"/>
  <c r="H347" i="7" s="1"/>
  <c r="H346" i="7" s="1"/>
  <c r="H345" i="7" s="1"/>
  <c r="H344" i="7" s="1"/>
  <c r="E253" i="9"/>
  <c r="E252" i="9" s="1"/>
  <c r="E251" i="9" s="1"/>
  <c r="J639" i="7"/>
  <c r="J638" i="7" s="1"/>
  <c r="J637" i="7" s="1"/>
  <c r="J636" i="7" s="1"/>
  <c r="K640" i="7"/>
  <c r="K639" i="7" s="1"/>
  <c r="K638" i="7" s="1"/>
  <c r="F662" i="9"/>
  <c r="F661" i="9" s="1"/>
  <c r="F660" i="9" s="1"/>
  <c r="J549" i="7"/>
  <c r="J548" i="7" s="1"/>
  <c r="J547" i="7" s="1"/>
  <c r="F69" i="9"/>
  <c r="F68" i="9" s="1"/>
  <c r="F67" i="9" s="1"/>
  <c r="F66" i="9" s="1"/>
  <c r="J683" i="7"/>
  <c r="J682" i="7" s="1"/>
  <c r="F149" i="9"/>
  <c r="F148" i="9" s="1"/>
  <c r="F147" i="9" s="1"/>
  <c r="H141" i="7"/>
  <c r="H140" i="7" s="1"/>
  <c r="H801" i="7"/>
  <c r="I802" i="7"/>
  <c r="I274" i="7"/>
  <c r="I273" i="7" s="1"/>
  <c r="I270" i="7" s="1"/>
  <c r="E218" i="9"/>
  <c r="D164" i="9"/>
  <c r="D163" i="9" s="1"/>
  <c r="D162" i="9" s="1"/>
  <c r="D161" i="9" s="1"/>
  <c r="D160" i="9" s="1"/>
  <c r="F777" i="7"/>
  <c r="D253" i="9"/>
  <c r="D252" i="9" s="1"/>
  <c r="D251" i="9" s="1"/>
  <c r="D537" i="9"/>
  <c r="D536" i="9" s="1"/>
  <c r="D535" i="9" s="1"/>
  <c r="D534" i="9" s="1"/>
  <c r="F334" i="7"/>
  <c r="F333" i="7" s="1"/>
  <c r="F332" i="7" s="1"/>
  <c r="E138" i="9"/>
  <c r="E464" i="9"/>
  <c r="E463" i="9" s="1"/>
  <c r="E462" i="9" s="1"/>
  <c r="J67" i="7"/>
  <c r="J66" i="7" s="1"/>
  <c r="J65" i="7" s="1"/>
  <c r="H175" i="7"/>
  <c r="H174" i="7" s="1"/>
  <c r="H173" i="7" s="1"/>
  <c r="I176" i="7"/>
  <c r="I175" i="7" s="1"/>
  <c r="I174" i="7" s="1"/>
  <c r="I173" i="7" s="1"/>
  <c r="E492" i="9"/>
  <c r="E491" i="9" s="1"/>
  <c r="E490" i="9" s="1"/>
  <c r="E489" i="9" s="1"/>
  <c r="H77" i="7"/>
  <c r="H263" i="7"/>
  <c r="H262" i="7" s="1"/>
  <c r="H261" i="7" s="1"/>
  <c r="E237" i="9"/>
  <c r="E236" i="9" s="1"/>
  <c r="J121" i="7"/>
  <c r="K122" i="7"/>
  <c r="K121" i="7" s="1"/>
  <c r="F36" i="9"/>
  <c r="E183" i="9"/>
  <c r="E182" i="9" s="1"/>
  <c r="E184" i="9"/>
  <c r="H42" i="7"/>
  <c r="H41" i="7" s="1"/>
  <c r="I43" i="7"/>
  <c r="I42" i="7" s="1"/>
  <c r="I41" i="7" s="1"/>
  <c r="F76" i="9"/>
  <c r="F75" i="9" s="1"/>
  <c r="F74" i="9" s="1"/>
  <c r="J573" i="7"/>
  <c r="J572" i="7" s="1"/>
  <c r="D495" i="9"/>
  <c r="D494" i="9" s="1"/>
  <c r="D255" i="9"/>
  <c r="D254" i="9" s="1"/>
  <c r="D649" i="9"/>
  <c r="AD469" i="2"/>
  <c r="AD468" i="2" s="1"/>
  <c r="AD423" i="2"/>
  <c r="AD422" i="2"/>
  <c r="AD421" i="2" s="1"/>
  <c r="AD207" i="2"/>
  <c r="AD206" i="2" s="1"/>
  <c r="AD205" i="2" s="1"/>
  <c r="AD242" i="2"/>
  <c r="AD241" i="2" s="1"/>
  <c r="AD240" i="2" s="1"/>
  <c r="AD239" i="2" s="1"/>
  <c r="AD442" i="2"/>
  <c r="AD441" i="2" s="1"/>
  <c r="AF242" i="2"/>
  <c r="AF241" i="2" s="1"/>
  <c r="AF240" i="2" s="1"/>
  <c r="AF239" i="2" s="1"/>
  <c r="J93" i="7"/>
  <c r="J92" i="7" s="1"/>
  <c r="J88" i="7" s="1"/>
  <c r="F665" i="9"/>
  <c r="F664" i="9" s="1"/>
  <c r="F663" i="9" s="1"/>
  <c r="F291" i="7"/>
  <c r="F290" i="7" s="1"/>
  <c r="F716" i="7"/>
  <c r="F715" i="7" s="1"/>
  <c r="F714" i="7" s="1"/>
  <c r="F713" i="7" s="1"/>
  <c r="AF28" i="2"/>
  <c r="AF27" i="2" s="1"/>
  <c r="F645" i="9"/>
  <c r="F644" i="9" s="1"/>
  <c r="F643" i="9" s="1"/>
  <c r="J119" i="7"/>
  <c r="K120" i="7"/>
  <c r="K119" i="7" s="1"/>
  <c r="F372" i="9"/>
  <c r="J104" i="7"/>
  <c r="J103" i="7" s="1"/>
  <c r="F675" i="9"/>
  <c r="F674" i="9" s="1"/>
  <c r="F673" i="9" s="1"/>
  <c r="F672" i="9" s="1"/>
  <c r="J54" i="7"/>
  <c r="J53" i="7" s="1"/>
  <c r="F404" i="9"/>
  <c r="F403" i="9" s="1"/>
  <c r="F402" i="9" s="1"/>
  <c r="J738" i="7"/>
  <c r="AF226" i="2"/>
  <c r="AF225" i="2" s="1"/>
  <c r="AF224" i="2" s="1"/>
  <c r="AE226" i="2"/>
  <c r="AE225" i="2" s="1"/>
  <c r="AE224" i="2" s="1"/>
  <c r="J250" i="7"/>
  <c r="F292" i="9"/>
  <c r="F291" i="9" s="1"/>
  <c r="J334" i="7"/>
  <c r="J333" i="7" s="1"/>
  <c r="J332" i="7" s="1"/>
  <c r="F537" i="9"/>
  <c r="F536" i="9" s="1"/>
  <c r="F535" i="9" s="1"/>
  <c r="F534" i="9" s="1"/>
  <c r="J291" i="7"/>
  <c r="F499" i="9"/>
  <c r="F498" i="9" s="1"/>
  <c r="F497" i="9" s="1"/>
  <c r="F496" i="9" s="1"/>
  <c r="F58" i="10"/>
  <c r="F57" i="10" s="1"/>
  <c r="H119" i="7"/>
  <c r="I120" i="7"/>
  <c r="I119" i="7" s="1"/>
  <c r="D372" i="9"/>
  <c r="G120" i="7"/>
  <c r="G119" i="7" s="1"/>
  <c r="AE28" i="2"/>
  <c r="AE27" i="2" s="1"/>
  <c r="AE26" i="2" s="1"/>
  <c r="AE25" i="2" s="1"/>
  <c r="E372" i="9"/>
  <c r="E437" i="9"/>
  <c r="E436" i="9" s="1"/>
  <c r="E435" i="9" s="1"/>
  <c r="F138" i="9"/>
  <c r="F652" i="9"/>
  <c r="F651" i="9" s="1"/>
  <c r="F650" i="9" s="1"/>
  <c r="F450" i="9"/>
  <c r="F449" i="9" s="1"/>
  <c r="F658" i="9"/>
  <c r="F657" i="9" s="1"/>
  <c r="F656" i="9" s="1"/>
  <c r="J35" i="7"/>
  <c r="J34" i="7" s="1"/>
  <c r="H24" i="7"/>
  <c r="H25" i="7"/>
  <c r="F385" i="9"/>
  <c r="F384" i="9" s="1"/>
  <c r="F383" i="9" s="1"/>
  <c r="J132" i="7"/>
  <c r="J131" i="7" s="1"/>
  <c r="J199" i="7"/>
  <c r="J198" i="7" s="1"/>
  <c r="K200" i="7"/>
  <c r="K199" i="7" s="1"/>
  <c r="K198" i="7" s="1"/>
  <c r="H101" i="7"/>
  <c r="E177" i="9"/>
  <c r="E176" i="9" s="1"/>
  <c r="H706" i="7"/>
  <c r="H705" i="7" s="1"/>
  <c r="H704" i="7" s="1"/>
  <c r="H696" i="7" s="1"/>
  <c r="D36" i="9"/>
  <c r="H649" i="7"/>
  <c r="D648" i="9"/>
  <c r="D647" i="9" s="1"/>
  <c r="D646" i="9" s="1"/>
  <c r="F459" i="7"/>
  <c r="F458" i="7" s="1"/>
  <c r="E155" i="9"/>
  <c r="E154" i="9" s="1"/>
  <c r="E153" i="9" s="1"/>
  <c r="E658" i="9"/>
  <c r="E657" i="9" s="1"/>
  <c r="E656" i="9" s="1"/>
  <c r="F407" i="9"/>
  <c r="F406" i="9" s="1"/>
  <c r="F405" i="9" s="1"/>
  <c r="F13" i="10"/>
  <c r="H16" i="7"/>
  <c r="H15" i="7" s="1"/>
  <c r="H14" i="7" s="1"/>
  <c r="H13" i="7" s="1"/>
  <c r="H12" i="7" s="1"/>
  <c r="AE14" i="2"/>
  <c r="AE13" i="2" s="1"/>
  <c r="AE12" i="2" s="1"/>
  <c r="AE11" i="2" s="1"/>
  <c r="AD14" i="2"/>
  <c r="AD13" i="2" s="1"/>
  <c r="AD12" i="2" s="1"/>
  <c r="AD11" i="2" s="1"/>
  <c r="F16" i="7"/>
  <c r="F15" i="7" s="1"/>
  <c r="F14" i="7" s="1"/>
  <c r="F13" i="7" s="1"/>
  <c r="F12" i="7" s="1"/>
  <c r="F457" i="7" l="1"/>
  <c r="J457" i="7"/>
  <c r="H457" i="7"/>
  <c r="H446" i="7" s="1"/>
  <c r="H445" i="7" s="1"/>
  <c r="F110" i="7"/>
  <c r="F109" i="7" s="1"/>
  <c r="F446" i="7"/>
  <c r="F445" i="7" s="1"/>
  <c r="J446" i="7"/>
  <c r="J445" i="7" s="1"/>
  <c r="H110" i="7"/>
  <c r="H109" i="7" s="1"/>
  <c r="J110" i="7"/>
  <c r="J109" i="7" s="1"/>
  <c r="E359" i="9"/>
  <c r="E358" i="9" s="1"/>
  <c r="H729" i="7"/>
  <c r="J729" i="7"/>
  <c r="J712" i="7" s="1"/>
  <c r="J711" i="7" s="1"/>
  <c r="F359" i="9"/>
  <c r="F358" i="9" s="1"/>
  <c r="F533" i="9"/>
  <c r="F527" i="9" s="1"/>
  <c r="J296" i="7"/>
  <c r="J295" i="7" s="1"/>
  <c r="H296" i="7"/>
  <c r="H295" i="7" s="1"/>
  <c r="D533" i="9"/>
  <c r="D527" i="9" s="1"/>
  <c r="E533" i="9"/>
  <c r="E527" i="9" s="1"/>
  <c r="AE440" i="2"/>
  <c r="AE436" i="2"/>
  <c r="AE435" i="2" s="1"/>
  <c r="AE434" i="2" s="1"/>
  <c r="AE433" i="2" s="1"/>
  <c r="H798" i="7" s="1"/>
  <c r="AD440" i="2"/>
  <c r="AD436" i="2"/>
  <c r="AD435" i="2" s="1"/>
  <c r="AD434" i="2" s="1"/>
  <c r="AD433" i="2" s="1"/>
  <c r="F798" i="7" s="1"/>
  <c r="AF440" i="2"/>
  <c r="AF436" i="2"/>
  <c r="AF435" i="2" s="1"/>
  <c r="AF434" i="2" s="1"/>
  <c r="AF433" i="2" s="1"/>
  <c r="J798" i="7" s="1"/>
  <c r="F304" i="7"/>
  <c r="F296" i="7" s="1"/>
  <c r="E508" i="9"/>
  <c r="E500" i="9" s="1"/>
  <c r="F508" i="9"/>
  <c r="F500" i="9" s="1"/>
  <c r="K566" i="7"/>
  <c r="K565" i="7" s="1"/>
  <c r="K564" i="7" s="1"/>
  <c r="AF257" i="2"/>
  <c r="D227" i="9"/>
  <c r="J546" i="7"/>
  <c r="J545" i="7" s="1"/>
  <c r="G566" i="7"/>
  <c r="G565" i="7" s="1"/>
  <c r="G564" i="7" s="1"/>
  <c r="I566" i="7"/>
  <c r="I565" i="7" s="1"/>
  <c r="I564" i="7" s="1"/>
  <c r="F546" i="7"/>
  <c r="F545" i="7" s="1"/>
  <c r="F41" i="7"/>
  <c r="F40" i="7" s="1"/>
  <c r="F39" i="7" s="1"/>
  <c r="F38" i="7" s="1"/>
  <c r="H156" i="7"/>
  <c r="H135" i="7" s="1"/>
  <c r="H134" i="7" s="1"/>
  <c r="AD257" i="2"/>
  <c r="AE257" i="2"/>
  <c r="G710" i="7"/>
  <c r="AD193" i="2"/>
  <c r="AD192" i="2" s="1"/>
  <c r="H275" i="7"/>
  <c r="E28" i="10" s="1"/>
  <c r="F277" i="7"/>
  <c r="F276" i="7" s="1"/>
  <c r="AF193" i="2"/>
  <c r="AF192" i="2" s="1"/>
  <c r="AE193" i="2"/>
  <c r="AE192" i="2" s="1"/>
  <c r="E175" i="9"/>
  <c r="E174" i="9" s="1"/>
  <c r="E166" i="9" s="1"/>
  <c r="D175" i="9"/>
  <c r="D174" i="9" s="1"/>
  <c r="D214" i="9"/>
  <c r="D213" i="9" s="1"/>
  <c r="D212" i="9" s="1"/>
  <c r="D211" i="9" s="1"/>
  <c r="AD359" i="2"/>
  <c r="AD358" i="2" s="1"/>
  <c r="J601" i="7"/>
  <c r="H590" i="7"/>
  <c r="J290" i="7"/>
  <c r="J289" i="7" s="1"/>
  <c r="J288" i="7" s="1"/>
  <c r="J287" i="7" s="1"/>
  <c r="J275" i="7" s="1"/>
  <c r="F28" i="10" s="1"/>
  <c r="E496" i="9"/>
  <c r="E495" i="9" s="1"/>
  <c r="E494" i="9" s="1"/>
  <c r="J590" i="7"/>
  <c r="H625" i="7"/>
  <c r="J625" i="7"/>
  <c r="D493" i="9"/>
  <c r="F731" i="7"/>
  <c r="F730" i="7" s="1"/>
  <c r="F729" i="7" s="1"/>
  <c r="H719" i="7"/>
  <c r="H718" i="7" s="1"/>
  <c r="F625" i="7"/>
  <c r="AF26" i="2"/>
  <c r="AF25" i="2" s="1"/>
  <c r="AF18" i="2" s="1"/>
  <c r="F195" i="9"/>
  <c r="F194" i="9" s="1"/>
  <c r="F193" i="9" s="1"/>
  <c r="E195" i="9"/>
  <c r="E194" i="9" s="1"/>
  <c r="E193" i="9" s="1"/>
  <c r="J823" i="7"/>
  <c r="J822" i="7" s="1"/>
  <c r="J821" i="7" s="1"/>
  <c r="J820" i="7" s="1"/>
  <c r="J819" i="7" s="1"/>
  <c r="F590" i="7"/>
  <c r="G544" i="7"/>
  <c r="G543" i="7" s="1"/>
  <c r="I544" i="7"/>
  <c r="I543" i="7" s="1"/>
  <c r="K544" i="7"/>
  <c r="K543" i="7" s="1"/>
  <c r="F132" i="9"/>
  <c r="F131" i="9" s="1"/>
  <c r="D26" i="9"/>
  <c r="D25" i="9" s="1"/>
  <c r="D24" i="9" s="1"/>
  <c r="D17" i="9" s="1"/>
  <c r="D16" i="9" s="1"/>
  <c r="F211" i="7"/>
  <c r="F210" i="7" s="1"/>
  <c r="F209" i="7" s="1"/>
  <c r="D23" i="10" s="1"/>
  <c r="D239" i="9"/>
  <c r="E246" i="9"/>
  <c r="E239" i="9" s="1"/>
  <c r="J73" i="7"/>
  <c r="J72" i="7" s="1"/>
  <c r="J71" i="7" s="1"/>
  <c r="J70" i="7" s="1"/>
  <c r="H73" i="7"/>
  <c r="H72" i="7" s="1"/>
  <c r="H71" i="7" s="1"/>
  <c r="H70" i="7" s="1"/>
  <c r="I710" i="7"/>
  <c r="H211" i="7"/>
  <c r="H210" i="7" s="1"/>
  <c r="H209" i="7" s="1"/>
  <c r="E23" i="10" s="1"/>
  <c r="F642" i="7"/>
  <c r="J417" i="7"/>
  <c r="J416" i="7" s="1"/>
  <c r="J415" i="7" s="1"/>
  <c r="H417" i="7"/>
  <c r="H416" i="7" s="1"/>
  <c r="H415" i="7" s="1"/>
  <c r="F417" i="7"/>
  <c r="E17" i="10"/>
  <c r="AE18" i="2"/>
  <c r="AD18" i="2"/>
  <c r="F290" i="9"/>
  <c r="F289" i="9" s="1"/>
  <c r="F288" i="9" s="1"/>
  <c r="F249" i="7"/>
  <c r="F248" i="7" s="1"/>
  <c r="F247" i="7" s="1"/>
  <c r="E290" i="9"/>
  <c r="E289" i="9" s="1"/>
  <c r="E288" i="9" s="1"/>
  <c r="J249" i="7"/>
  <c r="J248" i="7" s="1"/>
  <c r="J247" i="7" s="1"/>
  <c r="D290" i="9"/>
  <c r="D289" i="9" s="1"/>
  <c r="D288" i="9" s="1"/>
  <c r="D130" i="9"/>
  <c r="F239" i="9"/>
  <c r="H643" i="7"/>
  <c r="H642" i="7" s="1"/>
  <c r="J102" i="7"/>
  <c r="J101" i="7" s="1"/>
  <c r="F17" i="10" s="1"/>
  <c r="E441" i="9"/>
  <c r="F157" i="7"/>
  <c r="F162" i="7"/>
  <c r="F421" i="7"/>
  <c r="E446" i="9"/>
  <c r="F446" i="9"/>
  <c r="F440" i="9" s="1"/>
  <c r="J843" i="7"/>
  <c r="J846" i="7"/>
  <c r="J845" i="7" s="1"/>
  <c r="J844" i="7"/>
  <c r="H843" i="7"/>
  <c r="H844" i="7"/>
  <c r="H846" i="7"/>
  <c r="H845" i="7" s="1"/>
  <c r="F217" i="9"/>
  <c r="I269" i="7"/>
  <c r="I268" i="7" s="1"/>
  <c r="I267" i="7" s="1"/>
  <c r="I266" i="7" s="1"/>
  <c r="I265" i="7" s="1"/>
  <c r="G269" i="7"/>
  <c r="G268" i="7" s="1"/>
  <c r="G267" i="7" s="1"/>
  <c r="G266" i="7" s="1"/>
  <c r="G265" i="7" s="1"/>
  <c r="F269" i="7"/>
  <c r="F268" i="7" s="1"/>
  <c r="F267" i="7" s="1"/>
  <c r="F266" i="7" s="1"/>
  <c r="D27" i="10" s="1"/>
  <c r="F484" i="9"/>
  <c r="I354" i="7"/>
  <c r="K354" i="7"/>
  <c r="D461" i="9"/>
  <c r="AF326" i="2"/>
  <c r="AE326" i="2"/>
  <c r="AD326" i="2"/>
  <c r="J64" i="7"/>
  <c r="J63" i="7" s="1"/>
  <c r="F465" i="9"/>
  <c r="F464" i="9" s="1"/>
  <c r="F463" i="9" s="1"/>
  <c r="F462" i="9" s="1"/>
  <c r="F461" i="9" s="1"/>
  <c r="AD152" i="2"/>
  <c r="AD151" i="2" s="1"/>
  <c r="AE377" i="2"/>
  <c r="AE376" i="2" s="1"/>
  <c r="AF377" i="2"/>
  <c r="AF376" i="2" s="1"/>
  <c r="K197" i="7"/>
  <c r="K196" i="7" s="1"/>
  <c r="K195" i="7" s="1"/>
  <c r="K194" i="7" s="1"/>
  <c r="K193" i="7" s="1"/>
  <c r="J197" i="7"/>
  <c r="J196" i="7" s="1"/>
  <c r="J195" i="7" s="1"/>
  <c r="J194" i="7" s="1"/>
  <c r="J193" i="7" s="1"/>
  <c r="E485" i="9"/>
  <c r="E484" i="9" s="1"/>
  <c r="H197" i="7"/>
  <c r="H196" i="7" s="1"/>
  <c r="H195" i="7" s="1"/>
  <c r="H194" i="7" s="1"/>
  <c r="F197" i="7"/>
  <c r="F196" i="7" s="1"/>
  <c r="F195" i="7" s="1"/>
  <c r="F194" i="7" s="1"/>
  <c r="G197" i="7"/>
  <c r="G196" i="7" s="1"/>
  <c r="G195" i="7" s="1"/>
  <c r="G194" i="7" s="1"/>
  <c r="G193" i="7" s="1"/>
  <c r="D485" i="9"/>
  <c r="D484" i="9" s="1"/>
  <c r="AD182" i="2"/>
  <c r="AD181" i="2" s="1"/>
  <c r="AF182" i="2"/>
  <c r="AF181" i="2" s="1"/>
  <c r="AF152" i="2"/>
  <c r="AF151" i="2" s="1"/>
  <c r="AE152" i="2"/>
  <c r="AE151" i="2" s="1"/>
  <c r="H231" i="7"/>
  <c r="J210" i="7"/>
  <c r="J209" i="7" s="1"/>
  <c r="F23" i="10" s="1"/>
  <c r="AE88" i="2"/>
  <c r="AE71" i="2" s="1"/>
  <c r="AF88" i="2"/>
  <c r="AF71" i="2" s="1"/>
  <c r="AD88" i="2"/>
  <c r="AD71" i="2" s="1"/>
  <c r="D440" i="9"/>
  <c r="J156" i="7"/>
  <c r="J135" i="7" s="1"/>
  <c r="F146" i="9"/>
  <c r="F145" i="9" s="1"/>
  <c r="F144" i="9" s="1"/>
  <c r="E146" i="9"/>
  <c r="E145" i="9" s="1"/>
  <c r="E144" i="9" s="1"/>
  <c r="F50" i="10"/>
  <c r="D642" i="9"/>
  <c r="F408" i="9"/>
  <c r="E408" i="9"/>
  <c r="E235" i="9"/>
  <c r="F235" i="9"/>
  <c r="D235" i="9"/>
  <c r="H238" i="7"/>
  <c r="H237" i="7" s="1"/>
  <c r="F238" i="7"/>
  <c r="F237" i="7" s="1"/>
  <c r="K695" i="7"/>
  <c r="K694" i="7" s="1"/>
  <c r="K677" i="7" s="1"/>
  <c r="D408" i="9"/>
  <c r="G695" i="7"/>
  <c r="G694" i="7" s="1"/>
  <c r="G677" i="7" s="1"/>
  <c r="I695" i="7"/>
  <c r="I694" i="7" s="1"/>
  <c r="I677" i="7" s="1"/>
  <c r="H88" i="7"/>
  <c r="H87" i="7" s="1"/>
  <c r="D396" i="9"/>
  <c r="H681" i="7"/>
  <c r="H680" i="7" s="1"/>
  <c r="H679" i="7" s="1"/>
  <c r="H678" i="7" s="1"/>
  <c r="K637" i="7"/>
  <c r="K636" i="7" s="1"/>
  <c r="K635" i="7" s="1"/>
  <c r="K624" i="7" s="1"/>
  <c r="I637" i="7"/>
  <c r="I636" i="7" s="1"/>
  <c r="G637" i="7"/>
  <c r="G636" i="7" s="1"/>
  <c r="G635" i="7" s="1"/>
  <c r="G624" i="7" s="1"/>
  <c r="D362" i="9"/>
  <c r="D359" i="9" s="1"/>
  <c r="H331" i="7"/>
  <c r="H330" i="7" s="1"/>
  <c r="H329" i="7" s="1"/>
  <c r="E30" i="10" s="1"/>
  <c r="F331" i="7"/>
  <c r="F330" i="7" s="1"/>
  <c r="F329" i="7" s="1"/>
  <c r="D30" i="10" s="1"/>
  <c r="J331" i="7"/>
  <c r="J330" i="7" s="1"/>
  <c r="J329" i="7" s="1"/>
  <c r="F30" i="10" s="1"/>
  <c r="J228" i="7"/>
  <c r="J227" i="7" s="1"/>
  <c r="F228" i="7"/>
  <c r="F227" i="7" s="1"/>
  <c r="H228" i="7"/>
  <c r="H227" i="7" s="1"/>
  <c r="E278" i="9"/>
  <c r="J656" i="7"/>
  <c r="H172" i="7"/>
  <c r="H171" i="7" s="1"/>
  <c r="I172" i="7"/>
  <c r="I171" i="7" s="1"/>
  <c r="F509" i="7"/>
  <c r="F508" i="7" s="1"/>
  <c r="E599" i="9"/>
  <c r="E598" i="9" s="1"/>
  <c r="E597" i="9" s="1"/>
  <c r="E561" i="9" s="1"/>
  <c r="G414" i="7"/>
  <c r="F495" i="9"/>
  <c r="F494" i="9" s="1"/>
  <c r="F101" i="7"/>
  <c r="E461" i="9"/>
  <c r="E29" i="9"/>
  <c r="E28" i="9" s="1"/>
  <c r="E27" i="9" s="1"/>
  <c r="F823" i="7"/>
  <c r="F822" i="7" s="1"/>
  <c r="F821" i="7" s="1"/>
  <c r="E471" i="9"/>
  <c r="E470" i="9" s="1"/>
  <c r="H811" i="7"/>
  <c r="H810" i="7" s="1"/>
  <c r="H809" i="7" s="1"/>
  <c r="E53" i="10" s="1"/>
  <c r="F706" i="7"/>
  <c r="F705" i="7" s="1"/>
  <c r="F704" i="7" s="1"/>
  <c r="F696" i="7" s="1"/>
  <c r="J811" i="7"/>
  <c r="J810" i="7" s="1"/>
  <c r="J809" i="7" s="1"/>
  <c r="F53" i="10" s="1"/>
  <c r="F471" i="9"/>
  <c r="F470" i="9" s="1"/>
  <c r="F47" i="7"/>
  <c r="F46" i="7" s="1"/>
  <c r="F45" i="7" s="1"/>
  <c r="F44" i="7" s="1"/>
  <c r="F727" i="7"/>
  <c r="F726" i="7" s="1"/>
  <c r="F719" i="7" s="1"/>
  <c r="F718" i="7" s="1"/>
  <c r="F571" i="7"/>
  <c r="F567" i="7" s="1"/>
  <c r="F664" i="7"/>
  <c r="F663" i="7" s="1"/>
  <c r="F662" i="7" s="1"/>
  <c r="F278" i="9"/>
  <c r="E137" i="9"/>
  <c r="E136" i="9" s="1"/>
  <c r="E130" i="9" s="1"/>
  <c r="J347" i="7"/>
  <c r="J346" i="7" s="1"/>
  <c r="J345" i="7" s="1"/>
  <c r="J344" i="7" s="1"/>
  <c r="F599" i="9"/>
  <c r="F598" i="9" s="1"/>
  <c r="F597" i="9" s="1"/>
  <c r="K40" i="7"/>
  <c r="K39" i="7" s="1"/>
  <c r="H648" i="7"/>
  <c r="F179" i="9"/>
  <c r="F178" i="9" s="1"/>
  <c r="F175" i="9" s="1"/>
  <c r="F174" i="9" s="1"/>
  <c r="F166" i="9" s="1"/>
  <c r="H807" i="7"/>
  <c r="H806" i="7" s="1"/>
  <c r="H805" i="7" s="1"/>
  <c r="E300" i="9"/>
  <c r="E299" i="9" s="1"/>
  <c r="E298" i="9" s="1"/>
  <c r="E297" i="9" s="1"/>
  <c r="H823" i="7"/>
  <c r="H822" i="7" s="1"/>
  <c r="E396" i="9"/>
  <c r="F593" i="9"/>
  <c r="F592" i="9" s="1"/>
  <c r="F591" i="9" s="1"/>
  <c r="F590" i="9" s="1"/>
  <c r="F562" i="9" s="1"/>
  <c r="F124" i="7"/>
  <c r="F123" i="7" s="1"/>
  <c r="F347" i="7"/>
  <c r="F346" i="7" s="1"/>
  <c r="F345" i="7" s="1"/>
  <c r="F344" i="7" s="1"/>
  <c r="H509" i="7"/>
  <c r="H508" i="7" s="1"/>
  <c r="J124" i="7"/>
  <c r="J123" i="7" s="1"/>
  <c r="E31" i="10"/>
  <c r="F811" i="7"/>
  <c r="F810" i="7" s="1"/>
  <c r="F809" i="7" s="1"/>
  <c r="D53" i="10" s="1"/>
  <c r="E17" i="9"/>
  <c r="E16" i="9" s="1"/>
  <c r="F804" i="7"/>
  <c r="F803" i="7" s="1"/>
  <c r="F289" i="7"/>
  <c r="F288" i="7" s="1"/>
  <c r="F287" i="7" s="1"/>
  <c r="F648" i="7"/>
  <c r="D555" i="9"/>
  <c r="F681" i="7"/>
  <c r="F680" i="7" s="1"/>
  <c r="F679" i="7" s="1"/>
  <c r="F678" i="7" s="1"/>
  <c r="F73" i="9"/>
  <c r="I40" i="7"/>
  <c r="I39" i="7" s="1"/>
  <c r="J681" i="7"/>
  <c r="J680" i="7" s="1"/>
  <c r="J679" i="7" s="1"/>
  <c r="J678" i="7" s="1"/>
  <c r="H571" i="7"/>
  <c r="H567" i="7" s="1"/>
  <c r="G40" i="7"/>
  <c r="G39" i="7" s="1"/>
  <c r="F257" i="7"/>
  <c r="F256" i="7" s="1"/>
  <c r="J571" i="7"/>
  <c r="J567" i="7" s="1"/>
  <c r="F73" i="7"/>
  <c r="F72" i="7" s="1"/>
  <c r="F71" i="7" s="1"/>
  <c r="H118" i="7"/>
  <c r="H117" i="7" s="1"/>
  <c r="F17" i="9"/>
  <c r="F16" i="9" s="1"/>
  <c r="F88" i="7"/>
  <c r="E73" i="9"/>
  <c r="E376" i="9"/>
  <c r="E375" i="9" s="1"/>
  <c r="J27" i="7"/>
  <c r="J20" i="7" s="1"/>
  <c r="J19" i="7" s="1"/>
  <c r="G118" i="7"/>
  <c r="G117" i="7" s="1"/>
  <c r="G108" i="7" s="1"/>
  <c r="G107" i="7" s="1"/>
  <c r="G106" i="7" s="1"/>
  <c r="J648" i="7"/>
  <c r="J647" i="7" s="1"/>
  <c r="J776" i="7"/>
  <c r="D29" i="9"/>
  <c r="D28" i="9" s="1"/>
  <c r="D27" i="9" s="1"/>
  <c r="J40" i="7"/>
  <c r="J39" i="7" s="1"/>
  <c r="J38" i="7" s="1"/>
  <c r="G801" i="7"/>
  <c r="E659" i="9"/>
  <c r="AE184" i="2"/>
  <c r="AE183" i="2" s="1"/>
  <c r="I118" i="7"/>
  <c r="I117" i="7" s="1"/>
  <c r="I108" i="7" s="1"/>
  <c r="I107" i="7" s="1"/>
  <c r="D376" i="9"/>
  <c r="D375" i="9" s="1"/>
  <c r="J509" i="7"/>
  <c r="J508" i="7" s="1"/>
  <c r="J87" i="7"/>
  <c r="F376" i="9"/>
  <c r="F375" i="9" s="1"/>
  <c r="H47" i="7"/>
  <c r="H46" i="7" s="1"/>
  <c r="H45" i="7" s="1"/>
  <c r="H44" i="7" s="1"/>
  <c r="F227" i="9"/>
  <c r="J118" i="7"/>
  <c r="J117" i="7" s="1"/>
  <c r="D73" i="9"/>
  <c r="F27" i="7"/>
  <c r="F20" i="7" s="1"/>
  <c r="F19" i="7" s="1"/>
  <c r="F659" i="9"/>
  <c r="F181" i="9"/>
  <c r="F180" i="9" s="1"/>
  <c r="D181" i="9"/>
  <c r="D180" i="9" s="1"/>
  <c r="E649" i="9"/>
  <c r="E181" i="9"/>
  <c r="E180" i="9" s="1"/>
  <c r="J47" i="7"/>
  <c r="J46" i="7" s="1"/>
  <c r="J45" i="7" s="1"/>
  <c r="J44" i="7" s="1"/>
  <c r="F137" i="9"/>
  <c r="F136" i="9" s="1"/>
  <c r="J231" i="7"/>
  <c r="J257" i="7"/>
  <c r="J256" i="7" s="1"/>
  <c r="H40" i="7"/>
  <c r="H39" i="7" s="1"/>
  <c r="H38" i="7" s="1"/>
  <c r="F29" i="9"/>
  <c r="F28" i="9" s="1"/>
  <c r="F27" i="9" s="1"/>
  <c r="F231" i="7"/>
  <c r="H20" i="7"/>
  <c r="H19" i="7" s="1"/>
  <c r="D185" i="9"/>
  <c r="E217" i="9"/>
  <c r="K118" i="7"/>
  <c r="K117" i="7" s="1"/>
  <c r="K108" i="7" s="1"/>
  <c r="K107" i="7" s="1"/>
  <c r="K106" i="7" s="1"/>
  <c r="F396" i="9"/>
  <c r="F775" i="7"/>
  <c r="F774" i="7" s="1"/>
  <c r="F776" i="7"/>
  <c r="I801" i="7"/>
  <c r="F649" i="9"/>
  <c r="F370" i="9"/>
  <c r="F369" i="9" s="1"/>
  <c r="F371" i="9"/>
  <c r="E370" i="9"/>
  <c r="E369" i="9" s="1"/>
  <c r="E371" i="9"/>
  <c r="D370" i="9"/>
  <c r="D369" i="9" s="1"/>
  <c r="D371" i="9"/>
  <c r="J807" i="7"/>
  <c r="J806" i="7" s="1"/>
  <c r="J805" i="7" s="1"/>
  <c r="F300" i="9"/>
  <c r="F299" i="9" s="1"/>
  <c r="F298" i="9" s="1"/>
  <c r="F297" i="9" s="1"/>
  <c r="E13" i="10"/>
  <c r="D13" i="10"/>
  <c r="F561" i="9" l="1"/>
  <c r="K798" i="7"/>
  <c r="K797" i="7" s="1"/>
  <c r="K796" i="7" s="1"/>
  <c r="K795" i="7" s="1"/>
  <c r="K794" i="7" s="1"/>
  <c r="K793" i="7" s="1"/>
  <c r="J797" i="7"/>
  <c r="J796" i="7" s="1"/>
  <c r="J795" i="7" s="1"/>
  <c r="J794" i="7" s="1"/>
  <c r="J793" i="7" s="1"/>
  <c r="F85" i="9"/>
  <c r="F84" i="9" s="1"/>
  <c r="F83" i="9" s="1"/>
  <c r="G798" i="7"/>
  <c r="G797" i="7" s="1"/>
  <c r="D85" i="9"/>
  <c r="D84" i="9" s="1"/>
  <c r="D83" i="9" s="1"/>
  <c r="D62" i="9" s="1"/>
  <c r="F797" i="7"/>
  <c r="F796" i="7" s="1"/>
  <c r="F795" i="7" s="1"/>
  <c r="F794" i="7" s="1"/>
  <c r="F793" i="7" s="1"/>
  <c r="F792" i="7" s="1"/>
  <c r="F773" i="7" s="1"/>
  <c r="I798" i="7"/>
  <c r="I797" i="7" s="1"/>
  <c r="I796" i="7" s="1"/>
  <c r="I795" i="7" s="1"/>
  <c r="I794" i="7" s="1"/>
  <c r="I793" i="7" s="1"/>
  <c r="I792" i="7" s="1"/>
  <c r="I773" i="7" s="1"/>
  <c r="E85" i="9"/>
  <c r="E84" i="9" s="1"/>
  <c r="E83" i="9" s="1"/>
  <c r="E62" i="9" s="1"/>
  <c r="H797" i="7"/>
  <c r="H796" i="7" s="1"/>
  <c r="H795" i="7" s="1"/>
  <c r="H794" i="7" s="1"/>
  <c r="H793" i="7" s="1"/>
  <c r="G796" i="7"/>
  <c r="G795" i="7" s="1"/>
  <c r="G794" i="7" s="1"/>
  <c r="G793" i="7" s="1"/>
  <c r="G792" i="7" s="1"/>
  <c r="G773" i="7" s="1"/>
  <c r="E460" i="9"/>
  <c r="D460" i="9"/>
  <c r="F460" i="9"/>
  <c r="AF420" i="2"/>
  <c r="AD420" i="2"/>
  <c r="AE420" i="2"/>
  <c r="F156" i="7"/>
  <c r="F295" i="7"/>
  <c r="F294" i="7" s="1"/>
  <c r="H566" i="7"/>
  <c r="H565" i="7" s="1"/>
  <c r="H564" i="7" s="1"/>
  <c r="D166" i="9"/>
  <c r="D165" i="9" s="1"/>
  <c r="D159" i="9" s="1"/>
  <c r="F566" i="7"/>
  <c r="J566" i="7"/>
  <c r="F37" i="7"/>
  <c r="K38" i="7"/>
  <c r="K37" i="7" s="1"/>
  <c r="K11" i="7" s="1"/>
  <c r="G38" i="7"/>
  <c r="G37" i="7" s="1"/>
  <c r="G11" i="7" s="1"/>
  <c r="I38" i="7"/>
  <c r="I37" i="7" s="1"/>
  <c r="F392" i="9"/>
  <c r="F391" i="9" s="1"/>
  <c r="D392" i="9"/>
  <c r="D391" i="9" s="1"/>
  <c r="F275" i="7"/>
  <c r="D28" i="10" s="1"/>
  <c r="E214" i="9"/>
  <c r="E213" i="9" s="1"/>
  <c r="E212" i="9" s="1"/>
  <c r="E211" i="9" s="1"/>
  <c r="F214" i="9"/>
  <c r="F213" i="9" s="1"/>
  <c r="F212" i="9" s="1"/>
  <c r="F211" i="9" s="1"/>
  <c r="F647" i="7"/>
  <c r="F641" i="7" s="1"/>
  <c r="F635" i="7" s="1"/>
  <c r="F624" i="7" s="1"/>
  <c r="H647" i="7"/>
  <c r="H641" i="7" s="1"/>
  <c r="H635" i="7" s="1"/>
  <c r="H624" i="7" s="1"/>
  <c r="E493" i="9"/>
  <c r="H712" i="7"/>
  <c r="H711" i="7" s="1"/>
  <c r="F695" i="7"/>
  <c r="F694" i="7" s="1"/>
  <c r="F677" i="7" s="1"/>
  <c r="AD314" i="2"/>
  <c r="F493" i="9"/>
  <c r="AD70" i="2"/>
  <c r="AD56" i="2" s="1"/>
  <c r="AF70" i="2"/>
  <c r="AF56" i="2" s="1"/>
  <c r="AE70" i="2"/>
  <c r="AE56" i="2" s="1"/>
  <c r="H821" i="7"/>
  <c r="H820" i="7" s="1"/>
  <c r="H819" i="7" s="1"/>
  <c r="J414" i="7"/>
  <c r="H414" i="7"/>
  <c r="D358" i="9"/>
  <c r="D357" i="9" s="1"/>
  <c r="F416" i="7"/>
  <c r="F415" i="7" s="1"/>
  <c r="F414" i="7" s="1"/>
  <c r="AE359" i="2"/>
  <c r="AE358" i="2" s="1"/>
  <c r="J37" i="7"/>
  <c r="F15" i="10" s="1"/>
  <c r="H37" i="7"/>
  <c r="E15" i="10" s="1"/>
  <c r="H69" i="7"/>
  <c r="E16" i="10" s="1"/>
  <c r="J69" i="7"/>
  <c r="F16" i="10" s="1"/>
  <c r="H226" i="7"/>
  <c r="H225" i="7" s="1"/>
  <c r="H224" i="7" s="1"/>
  <c r="F226" i="7"/>
  <c r="J226" i="7"/>
  <c r="J225" i="7" s="1"/>
  <c r="J224" i="7" s="1"/>
  <c r="F10" i="9"/>
  <c r="F712" i="7"/>
  <c r="F711" i="7" s="1"/>
  <c r="E10" i="9"/>
  <c r="D10" i="9"/>
  <c r="F130" i="9"/>
  <c r="AF359" i="2"/>
  <c r="AF358" i="2" s="1"/>
  <c r="AF314" i="2"/>
  <c r="J655" i="7"/>
  <c r="F45" i="10" s="1"/>
  <c r="H655" i="7"/>
  <c r="E45" i="10" s="1"/>
  <c r="H842" i="7"/>
  <c r="H841" i="7"/>
  <c r="I106" i="7"/>
  <c r="J842" i="7"/>
  <c r="J841" i="7"/>
  <c r="F70" i="7"/>
  <c r="F820" i="7"/>
  <c r="F819" i="7" s="1"/>
  <c r="F544" i="7"/>
  <c r="F543" i="7" s="1"/>
  <c r="J544" i="7"/>
  <c r="J543" i="7" s="1"/>
  <c r="H544" i="7"/>
  <c r="H543" i="7" s="1"/>
  <c r="D17" i="10"/>
  <c r="D14" i="10"/>
  <c r="E14" i="10"/>
  <c r="D226" i="9"/>
  <c r="D225" i="9" s="1"/>
  <c r="F226" i="9"/>
  <c r="F225" i="9" s="1"/>
  <c r="F655" i="7"/>
  <c r="D45" i="10" s="1"/>
  <c r="F255" i="7"/>
  <c r="F254" i="7" s="1"/>
  <c r="J255" i="7"/>
  <c r="J254" i="7" s="1"/>
  <c r="F25" i="10" s="1"/>
  <c r="H193" i="7"/>
  <c r="E20" i="10"/>
  <c r="E19" i="10" s="1"/>
  <c r="D20" i="10"/>
  <c r="D19" i="10" s="1"/>
  <c r="F193" i="7"/>
  <c r="F20" i="10"/>
  <c r="F19" i="10" s="1"/>
  <c r="AE182" i="2"/>
  <c r="AE181" i="2" s="1"/>
  <c r="AE135" i="2" s="1"/>
  <c r="J134" i="7"/>
  <c r="AF135" i="2"/>
  <c r="K792" i="7"/>
  <c r="K773" i="7" s="1"/>
  <c r="E440" i="9"/>
  <c r="E392" i="9" s="1"/>
  <c r="F135" i="7"/>
  <c r="AD357" i="2"/>
  <c r="J641" i="7"/>
  <c r="J635" i="7" s="1"/>
  <c r="J624" i="7" s="1"/>
  <c r="D50" i="10"/>
  <c r="F642" i="9"/>
  <c r="E642" i="9"/>
  <c r="AE314" i="2"/>
  <c r="I635" i="7"/>
  <c r="I624" i="7" s="1"/>
  <c r="E165" i="9"/>
  <c r="E159" i="9" s="1"/>
  <c r="J507" i="7"/>
  <c r="H507" i="7"/>
  <c r="F507" i="7"/>
  <c r="F506" i="7" s="1"/>
  <c r="F499" i="7" s="1"/>
  <c r="F296" i="9"/>
  <c r="F295" i="9" s="1"/>
  <c r="E296" i="9"/>
  <c r="E295" i="9" s="1"/>
  <c r="J804" i="7"/>
  <c r="J803" i="7" s="1"/>
  <c r="H804" i="7"/>
  <c r="H803" i="7" s="1"/>
  <c r="H294" i="7"/>
  <c r="D31" i="10"/>
  <c r="AD135" i="2"/>
  <c r="E357" i="9"/>
  <c r="F357" i="9"/>
  <c r="D58" i="10"/>
  <c r="D57" i="10" s="1"/>
  <c r="H108" i="7"/>
  <c r="F108" i="7"/>
  <c r="J108" i="7"/>
  <c r="H257" i="7"/>
  <c r="H256" i="7" s="1"/>
  <c r="E227" i="9"/>
  <c r="F87" i="7"/>
  <c r="F55" i="10"/>
  <c r="F54" i="10" s="1"/>
  <c r="F62" i="9" l="1"/>
  <c r="F61" i="9" s="1"/>
  <c r="F60" i="9" s="1"/>
  <c r="D61" i="9"/>
  <c r="D60" i="9" s="1"/>
  <c r="E61" i="9"/>
  <c r="E60" i="9" s="1"/>
  <c r="J792" i="7"/>
  <c r="AE55" i="2"/>
  <c r="AE10" i="2" s="1"/>
  <c r="AF55" i="2"/>
  <c r="AF10" i="2" s="1"/>
  <c r="AD55" i="2"/>
  <c r="AD10" i="2" s="1"/>
  <c r="I11" i="7"/>
  <c r="H506" i="7"/>
  <c r="H499" i="7" s="1"/>
  <c r="E36" i="10" s="1"/>
  <c r="J506" i="7"/>
  <c r="J499" i="7" s="1"/>
  <c r="F36" i="10" s="1"/>
  <c r="F134" i="7"/>
  <c r="F107" i="7" s="1"/>
  <c r="F106" i="7" s="1"/>
  <c r="E48" i="10"/>
  <c r="E47" i="10" s="1"/>
  <c r="J695" i="7"/>
  <c r="J694" i="7" s="1"/>
  <c r="J677" i="7" s="1"/>
  <c r="H695" i="7"/>
  <c r="H694" i="7" s="1"/>
  <c r="H677" i="7" s="1"/>
  <c r="F225" i="7"/>
  <c r="F224" i="7" s="1"/>
  <c r="D25" i="10"/>
  <c r="F69" i="7"/>
  <c r="F565" i="7"/>
  <c r="AF357" i="2"/>
  <c r="G354" i="7"/>
  <c r="G542" i="7"/>
  <c r="K542" i="7"/>
  <c r="E391" i="9"/>
  <c r="E356" i="9" s="1"/>
  <c r="J710" i="7"/>
  <c r="AE357" i="2"/>
  <c r="E24" i="10"/>
  <c r="E226" i="9"/>
  <c r="E225" i="9" s="1"/>
  <c r="D33" i="10"/>
  <c r="H255" i="7"/>
  <c r="H254" i="7" s="1"/>
  <c r="J107" i="7"/>
  <c r="J106" i="7" s="1"/>
  <c r="J11" i="7" s="1"/>
  <c r="H107" i="7"/>
  <c r="H106" i="7" s="1"/>
  <c r="H11" i="7" s="1"/>
  <c r="H792" i="7"/>
  <c r="H773" i="7" s="1"/>
  <c r="F710" i="7"/>
  <c r="D356" i="9"/>
  <c r="F356" i="9"/>
  <c r="E44" i="10"/>
  <c r="AF249" i="2"/>
  <c r="J364" i="7"/>
  <c r="J363" i="7" s="1"/>
  <c r="AE249" i="2"/>
  <c r="H364" i="7"/>
  <c r="H363" i="7" s="1"/>
  <c r="AD249" i="2"/>
  <c r="D52" i="10"/>
  <c r="D49" i="10" s="1"/>
  <c r="F14" i="10"/>
  <c r="F42" i="10"/>
  <c r="E42" i="10"/>
  <c r="I542" i="7"/>
  <c r="F165" i="9"/>
  <c r="F159" i="9" s="1"/>
  <c r="D15" i="10"/>
  <c r="D42" i="10"/>
  <c r="E29" i="10"/>
  <c r="E26" i="10" s="1"/>
  <c r="H265" i="7"/>
  <c r="E55" i="10"/>
  <c r="E54" i="10" s="1"/>
  <c r="D29" i="10"/>
  <c r="D26" i="10" s="1"/>
  <c r="D44" i="10"/>
  <c r="F44" i="10"/>
  <c r="F31" i="10"/>
  <c r="H710" i="7"/>
  <c r="D641" i="9" l="1"/>
  <c r="D683" i="9" s="1"/>
  <c r="G849" i="7"/>
  <c r="I849" i="7"/>
  <c r="J773" i="7"/>
  <c r="F52" i="10"/>
  <c r="F49" i="10" s="1"/>
  <c r="AE9" i="2"/>
  <c r="AF9" i="2"/>
  <c r="AD9" i="2"/>
  <c r="AD927" i="2" s="1"/>
  <c r="D16" i="10"/>
  <c r="F11" i="7"/>
  <c r="D35" i="10"/>
  <c r="F564" i="7"/>
  <c r="F542" i="7" s="1"/>
  <c r="D46" i="10"/>
  <c r="F208" i="7"/>
  <c r="D24" i="10"/>
  <c r="D22" i="10" s="1"/>
  <c r="J565" i="7"/>
  <c r="E43" i="10"/>
  <c r="F48" i="10"/>
  <c r="F47" i="10" s="1"/>
  <c r="D36" i="10"/>
  <c r="F46" i="10"/>
  <c r="AF753" i="2"/>
  <c r="AF752" i="2" s="1"/>
  <c r="J328" i="7"/>
  <c r="J327" i="7" s="1"/>
  <c r="E52" i="10"/>
  <c r="E49" i="10" s="1"/>
  <c r="E25" i="10"/>
  <c r="E22" i="10" s="1"/>
  <c r="H208" i="7"/>
  <c r="D48" i="10"/>
  <c r="D47" i="10" s="1"/>
  <c r="E46" i="10"/>
  <c r="D55" i="10"/>
  <c r="D54" i="10" s="1"/>
  <c r="J208" i="7"/>
  <c r="F24" i="10"/>
  <c r="F22" i="10" s="1"/>
  <c r="F265" i="7"/>
  <c r="D43" i="10" l="1"/>
  <c r="D41" i="10" s="1"/>
  <c r="J564" i="7"/>
  <c r="F43" i="10" s="1"/>
  <c r="F41" i="10" s="1"/>
  <c r="AF751" i="2"/>
  <c r="AF750" i="2" s="1"/>
  <c r="AF749" i="2" s="1"/>
  <c r="J326" i="7"/>
  <c r="H362" i="7"/>
  <c r="H542" i="7"/>
  <c r="E41" i="10"/>
  <c r="E18" i="10"/>
  <c r="E12" i="10" s="1"/>
  <c r="D18" i="10"/>
  <c r="D12" i="10" s="1"/>
  <c r="F18" i="10"/>
  <c r="F12" i="10" s="1"/>
  <c r="E33" i="10"/>
  <c r="F33" i="10"/>
  <c r="E641" i="9" l="1"/>
  <c r="J325" i="7"/>
  <c r="J324" i="7" s="1"/>
  <c r="J323" i="7" s="1"/>
  <c r="J294" i="7" s="1"/>
  <c r="AF727" i="2"/>
  <c r="AF717" i="2" s="1"/>
  <c r="J362" i="7"/>
  <c r="J542" i="7"/>
  <c r="AE802" i="2" l="1"/>
  <c r="AE755" i="2" s="1"/>
  <c r="AE703" i="2" s="1"/>
  <c r="AE927" i="2" s="1"/>
  <c r="F641" i="9"/>
  <c r="F34" i="10"/>
  <c r="E34" i="10"/>
  <c r="F354" i="7"/>
  <c r="F849" i="7" s="1"/>
  <c r="D34" i="10"/>
  <c r="D32" i="10" s="1"/>
  <c r="D59" i="10" s="1"/>
  <c r="F29" i="10"/>
  <c r="F26" i="10" s="1"/>
  <c r="J265" i="7"/>
  <c r="E683" i="9"/>
  <c r="E35" i="10"/>
  <c r="H354" i="7"/>
  <c r="H849" i="7" s="1"/>
  <c r="AF802" i="2" l="1"/>
  <c r="AF755" i="2" s="1"/>
  <c r="AF703" i="2" s="1"/>
  <c r="E32" i="10"/>
  <c r="E59" i="10" s="1"/>
  <c r="F683" i="9"/>
  <c r="J354" i="7"/>
  <c r="J849" i="7" s="1"/>
  <c r="F35" i="10"/>
  <c r="F32" i="10" s="1"/>
  <c r="F59" i="10" s="1"/>
  <c r="AF927" i="2" l="1"/>
  <c r="K269" i="7"/>
  <c r="K268" i="7" s="1"/>
  <c r="K267" i="7" s="1"/>
  <c r="K266" i="7" s="1"/>
  <c r="K265" i="7" s="1"/>
  <c r="K849" i="7" s="1"/>
</calcChain>
</file>

<file path=xl/sharedStrings.xml><?xml version="1.0" encoding="utf-8"?>
<sst xmlns="http://schemas.openxmlformats.org/spreadsheetml/2006/main" count="9017" uniqueCount="791">
  <si>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</si>
  <si>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</si>
  <si>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</si>
  <si>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</si>
  <si>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</si>
  <si>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</si>
  <si>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</si>
  <si>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</si>
  <si>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</si>
  <si>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</si>
  <si>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</si>
  <si>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</si>
  <si>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</si>
  <si>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</si>
  <si>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</si>
  <si>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</si>
  <si>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</si>
  <si>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</si>
  <si>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</si>
  <si>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</si>
  <si>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</si>
  <si>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</si>
  <si>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</si>
  <si>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</si>
  <si>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</si>
  <si>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</si>
  <si>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</si>
  <si>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</si>
  <si>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</si>
  <si>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</si>
  <si>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</si>
  <si>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</si>
  <si>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</si>
  <si>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</si>
  <si>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</si>
  <si>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</si>
  <si>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</si>
  <si>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</si>
  <si>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</si>
  <si>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</si>
  <si>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</si>
  <si>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</si>
  <si>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</si>
  <si>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</si>
  <si>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</si>
  <si>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</si>
  <si>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</si>
  <si>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</si>
  <si>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</si>
  <si>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</si>
  <si>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</si>
  <si>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</si>
  <si>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</si>
  <si>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</si>
  <si>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</si>
  <si>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</si>
  <si>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</si>
  <si>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</si>
  <si>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</si>
  <si>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</si>
  <si>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</si>
  <si>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</si>
  <si>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</si>
  <si>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</si>
  <si>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</si>
  <si>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</si>
  <si>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</si>
  <si>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</si>
  <si>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</si>
  <si>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</si>
  <si>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</si>
  <si>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</si>
  <si>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</si>
  <si>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</si>
  <si>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</si>
  <si>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</si>
  <si>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</si>
  <si>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</si>
  <si>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</si>
  <si>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</si>
  <si>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</si>
  <si>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</si>
  <si>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</si>
  <si>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</si>
  <si>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</si>
  <si>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</si>
  <si>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</si>
  <si>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</si>
  <si>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</si>
  <si>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</si>
  <si>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</si>
  <si>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</si>
  <si>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</si>
  <si>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</si>
  <si>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</si>
  <si>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</si>
  <si>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</si>
  <si>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</si>
  <si>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</si>
  <si>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</si>
  <si>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</si>
  <si>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</si>
  <si>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</si>
  <si>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</si>
  <si>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</si>
  <si>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</si>
  <si>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</si>
  <si>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</si>
  <si>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</si>
  <si>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</si>
  <si>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</si>
  <si>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</si>
  <si>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</si>
  <si>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</si>
  <si>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</si>
  <si>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</si>
  <si>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</si>
  <si>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</si>
  <si>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</si>
  <si>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</si>
  <si>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</si>
  <si>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</si>
  <si>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</si>
  <si>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</si>
  <si>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</si>
  <si>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</si>
  <si>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</si>
  <si>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</si>
  <si>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</si>
  <si>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</si>
  <si>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</si>
  <si>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</si>
  <si>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</si>
  <si>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</si>
  <si>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</si>
  <si>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</si>
  <si>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</si>
  <si>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</si>
  <si>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</si>
  <si>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</si>
  <si>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</si>
  <si>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</si>
  <si>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</si>
  <si>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</si>
  <si>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</si>
  <si>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</si>
  <si>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</si>
  <si>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</si>
  <si>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</si>
  <si>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</si>
  <si>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</si>
  <si>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</si>
  <si>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</si>
  <si>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</si>
  <si>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</si>
  <si>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</si>
  <si>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</si>
  <si>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</si>
  <si>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</si>
  <si>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</si>
  <si>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</si>
  <si>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</si>
  <si>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</si>
  <si>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</si>
  <si>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</si>
  <si>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</si>
  <si>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</si>
  <si>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</si>
  <si>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</si>
  <si>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</si>
  <si>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</si>
  <si>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</si>
  <si>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</si>
  <si>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</si>
  <si>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</si>
  <si>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</si>
  <si>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</si>
  <si>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</si>
  <si>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</si>
  <si>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</si>
  <si>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</si>
  <si>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</si>
  <si>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</si>
  <si>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</si>
  <si>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</si>
  <si>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</si>
  <si>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</si>
  <si>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</si>
  <si>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</si>
  <si>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</si>
  <si>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</si>
  <si>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</si>
  <si>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</si>
  <si>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</si>
  <si>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</si>
  <si>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</si>
  <si>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</si>
  <si>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</si>
  <si>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</si>
  <si>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</si>
  <si>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</si>
  <si>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</si>
  <si>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</si>
  <si>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</si>
  <si>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</si>
  <si>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</si>
  <si>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</si>
  <si>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</si>
  <si>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</si>
  <si>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</si>
  <si>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</si>
  <si>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</si>
  <si>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</si>
  <si>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</si>
  <si>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</si>
  <si>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</si>
  <si>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</si>
  <si>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</si>
  <si>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</si>
  <si>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</si>
  <si>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</si>
  <si>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</si>
  <si>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</si>
  <si>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</si>
  <si>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</si>
  <si>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</si>
  <si>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</si>
  <si>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</si>
  <si>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</si>
  <si>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</si>
  <si>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</si>
  <si>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</si>
  <si>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</si>
  <si>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</si>
  <si>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</si>
  <si>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</si>
  <si>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</si>
  <si>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</si>
  <si>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</si>
  <si>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</si>
  <si>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</si>
  <si>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</si>
  <si>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</si>
  <si>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</si>
  <si>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</si>
  <si>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</si>
  <si>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</si>
  <si>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</si>
  <si>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</si>
  <si>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</si>
  <si>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</si>
  <si>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</si>
  <si>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</si>
  <si>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</si>
  <si>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</si>
  <si>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</si>
  <si>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</si>
  <si>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</si>
  <si>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</si>
  <si>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</si>
  <si>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</si>
  <si>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</si>
  <si>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</si>
  <si>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</si>
  <si>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</si>
  <si>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</si>
  <si>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</si>
  <si>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</si>
  <si>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</si>
  <si>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</si>
  <si>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</si>
  <si>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</si>
  <si>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</si>
  <si>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</si>
  <si>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</si>
  <si>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</si>
  <si>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</si>
  <si>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</si>
  <si>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</si>
  <si>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</si>
  <si>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</si>
  <si>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</si>
  <si>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</si>
  <si>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</si>
  <si>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</si>
  <si>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</si>
  <si>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</si>
  <si>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</si>
  <si>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</si>
  <si>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</si>
  <si>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</si>
  <si>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</si>
  <si>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</si>
  <si>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</si>
  <si>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</si>
  <si>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</si>
  <si>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</si>
  <si>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</si>
  <si>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</si>
  <si>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</si>
  <si>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</si>
  <si>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</si>
  <si>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</si>
  <si>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</si>
  <si>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</si>
  <si>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</si>
  <si>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</si>
  <si>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</si>
  <si>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</si>
  <si>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</si>
  <si>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</si>
  <si>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</si>
  <si>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</si>
  <si>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</si>
  <si>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</si>
  <si>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</si>
  <si>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</si>
  <si>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</si>
  <si>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</si>
  <si>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</si>
  <si>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</si>
  <si>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</si>
  <si>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</si>
  <si>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</si>
  <si>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</si>
  <si>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</si>
  <si>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</si>
  <si>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</si>
  <si>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</si>
  <si>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</si>
  <si>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</si>
  <si>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</si>
  <si>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</si>
  <si>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</si>
  <si>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</si>
  <si>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</si>
  <si>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</si>
  <si>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</si>
  <si>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</si>
  <si>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</si>
  <si>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</si>
  <si>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</si>
  <si>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</si>
  <si>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</si>
  <si>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</si>
  <si>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</si>
  <si>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</si>
  <si>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</si>
  <si>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</si>
  <si>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</si>
  <si>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</si>
  <si>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</si>
  <si>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</si>
  <si>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</si>
  <si>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</si>
  <si>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</si>
  <si>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</si>
  <si>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</si>
  <si>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</si>
  <si>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</si>
  <si>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</si>
  <si>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</si>
  <si>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</si>
  <si>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</si>
  <si>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</si>
  <si>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</si>
  <si>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</si>
  <si>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</si>
  <si>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</si>
  <si>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</si>
  <si>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</si>
  <si>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</si>
  <si>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</si>
  <si>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</si>
  <si>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</si>
  <si>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</si>
  <si>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</si>
  <si>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</si>
  <si>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</si>
  <si>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</si>
  <si>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</si>
  <si>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</si>
  <si>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</si>
  <si>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</si>
  <si>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</si>
  <si>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</si>
  <si>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</si>
  <si>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</si>
  <si>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</si>
  <si>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</si>
  <si>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</si>
  <si>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</si>
  <si>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</si>
  <si>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</si>
  <si>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</si>
  <si>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</si>
  <si>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</si>
  <si>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</si>
  <si>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</si>
  <si>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</si>
  <si>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</si>
  <si>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</si>
  <si>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</si>
  <si>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</si>
  <si>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</si>
  <si>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</si>
  <si>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</si>
  <si>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</si>
  <si>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</si>
  <si>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</si>
  <si>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</si>
  <si>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</si>
  <si>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</si>
  <si>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</si>
  <si>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</si>
  <si>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</si>
  <si>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</si>
  <si>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</si>
  <si>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</si>
  <si>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</si>
  <si>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</si>
  <si>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</si>
  <si>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</si>
  <si>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</si>
  <si>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</si>
  <si>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</si>
  <si>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</si>
  <si>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</si>
  <si>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</si>
  <si>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</si>
  <si>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</si>
  <si>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</si>
  <si>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</si>
  <si>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</si>
  <si>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</si>
  <si>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</si>
  <si>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</si>
  <si>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</si>
  <si>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</si>
  <si>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</si>
  <si>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</si>
  <si>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</si>
  <si>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</si>
  <si>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</si>
  <si>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</si>
  <si>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</si>
  <si>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</si>
  <si>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</si>
  <si>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</si>
  <si>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</si>
  <si>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</si>
  <si>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</si>
  <si>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</si>
  <si>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</si>
  <si>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</si>
  <si>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</si>
  <si>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</si>
  <si>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</si>
  <si>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</si>
  <si>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</si>
  <si>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</si>
  <si>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</si>
  <si>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</si>
  <si>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</si>
  <si>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</si>
  <si>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</si>
  <si>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</si>
  <si>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</si>
  <si>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</si>
  <si>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</si>
  <si>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</si>
  <si>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</si>
  <si>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</si>
  <si>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</si>
  <si>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</si>
  <si>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</si>
  <si>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</si>
  <si>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</si>
  <si>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</si>
  <si>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</si>
  <si>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</si>
  <si>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</si>
  <si>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</si>
  <si>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</si>
  <si>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</si>
  <si>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</si>
  <si>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</si>
  <si>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</si>
  <si>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</si>
  <si>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</si>
  <si>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</si>
  <si>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</si>
  <si>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</si>
  <si>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</si>
  <si>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</si>
  <si>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</si>
  <si>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</si>
  <si>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</si>
  <si>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</si>
  <si>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</si>
  <si>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</si>
  <si>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</si>
  <si>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</si>
  <si>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</si>
  <si>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</si>
  <si>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</si>
  <si>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</si>
  <si>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</si>
  <si>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</si>
  <si>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</si>
  <si>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</si>
  <si>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</si>
  <si>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</si>
  <si>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</si>
  <si>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</si>
  <si>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</si>
  <si>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</si>
  <si>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</si>
  <si>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</si>
  <si>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</si>
  <si>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</si>
  <si>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</si>
  <si>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</si>
  <si>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</si>
  <si>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</si>
  <si>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</si>
  <si>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</si>
  <si>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</si>
  <si>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</si>
  <si>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</si>
  <si>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</si>
  <si>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</si>
  <si>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</si>
  <si>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</si>
  <si>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</si>
  <si>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</si>
  <si>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</si>
  <si>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</si>
  <si>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</si>
  <si>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</si>
  <si>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</si>
  <si>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</si>
  <si>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</si>
  <si>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</si>
  <si>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</si>
  <si>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</si>
  <si>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</si>
  <si>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</si>
  <si>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</si>
  <si>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</si>
  <si>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</si>
  <si>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</si>
  <si>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</si>
  <si>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</si>
  <si>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</si>
  <si>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</si>
  <si>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</si>
  <si>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</si>
  <si>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</si>
  <si>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</si>
  <si>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</si>
  <si>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</si>
  <si>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</si>
  <si>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</si>
  <si>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</si>
  <si>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</si>
  <si>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</si>
  <si>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</si>
  <si>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</si>
  <si>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</si>
  <si>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</si>
  <si>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</si>
  <si>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</si>
  <si>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</si>
  <si>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</si>
  <si>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</si>
  <si>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</si>
  <si>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</si>
  <si>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</si>
  <si>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</si>
  <si>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</si>
  <si>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</si>
  <si>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</si>
  <si>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</si>
  <si>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</si>
  <si>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</si>
  <si>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</si>
  <si>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</si>
  <si>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</si>
  <si>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</si>
  <si>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</si>
  <si>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</si>
  <si>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</si>
  <si>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</si>
  <si>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</si>
  <si>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</si>
  <si>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</si>
  <si>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</si>
  <si>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</si>
  <si>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</si>
  <si>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</si>
  <si>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</si>
  <si>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</si>
  <si>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</si>
  <si>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</si>
  <si>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</si>
  <si>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</si>
  <si>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</si>
  <si>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</si>
  <si>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</si>
  <si>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</si>
  <si>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</si>
  <si>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</si>
  <si>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</si>
  <si>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</si>
  <si>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</si>
  <si>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</si>
  <si>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</si>
  <si>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</si>
  <si>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</si>
  <si>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</si>
  <si>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</si>
  <si>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</si>
  <si>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</si>
  <si>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</si>
  <si>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</si>
  <si>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</si>
  <si>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</si>
  <si>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</si>
  <si>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</si>
  <si>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</si>
  <si>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</si>
  <si>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</si>
  <si>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</si>
  <si>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</si>
  <si>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</si>
  <si>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</si>
  <si>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</si>
  <si>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</si>
  <si>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</si>
  <si>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</si>
  <si>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</si>
  <si>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</si>
  <si>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</si>
  <si>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</si>
  <si>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</si>
  <si>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</si>
  <si>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</si>
  <si>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</si>
  <si>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</si>
  <si>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</si>
  <si>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</si>
  <si>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</si>
  <si>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</si>
  <si>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</si>
  <si>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</si>
  <si>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</si>
  <si>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</si>
  <si>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</si>
  <si>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</si>
  <si>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</si>
  <si>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</si>
  <si>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</si>
  <si>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</si>
  <si>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</si>
  <si>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</si>
  <si>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</si>
  <si>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</si>
  <si>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</si>
  <si>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</si>
  <si>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17 1 01 01340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</si>
  <si>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</si>
  <si>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Приложение 2</t>
  </si>
  <si>
    <t xml:space="preserve">                 </t>
  </si>
  <si>
    <t xml:space="preserve">Сумма  
на 2028 год
</t>
  </si>
  <si>
    <t>Сумма  
на 2028 год</t>
  </si>
  <si>
    <r>
  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</t>
    </r>
    <r>
      <rPr>
        <u/>
        <sz val="12"/>
        <rFont val="Times New Roman"/>
        <family val="1"/>
        <charset val="204"/>
      </rPr>
      <t xml:space="preserve">           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</t>
    </r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</si>
  <si>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</si>
  <si>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</si>
  <si>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</si>
  <si>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</si>
  <si>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</si>
  <si>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</si>
  <si>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</si>
  <si>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</si>
  <si>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</si>
  <si>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</si>
  <si>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</si>
  <si>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</si>
  <si>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</si>
  <si>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</si>
  <si>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</si>
  <si>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</si>
  <si>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</si>
  <si>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</si>
  <si>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</si>
  <si>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</si>
  <si>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</si>
  <si>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</si>
  <si>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</si>
  <si>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</si>
  <si>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</si>
  <si>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</si>
  <si>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</si>
  <si>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</si>
  <si>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</si>
  <si>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</si>
  <si>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</si>
  <si>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</si>
  <si>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</si>
  <si>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</si>
  <si>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</si>
  <si>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</si>
  <si>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</si>
  <si>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</si>
  <si>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</si>
  <si>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</si>
  <si>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</si>
  <si>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</si>
  <si>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</si>
  <si>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</si>
  <si>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</si>
  <si>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</si>
  <si>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</si>
  <si>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</si>
  <si>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</si>
  <si>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</si>
  <si>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</si>
  <si>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</si>
  <si>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</si>
  <si>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</si>
  <si>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</si>
  <si>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</si>
  <si>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</si>
  <si>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</si>
  <si>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</si>
  <si>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</si>
  <si>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</si>
  <si>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</si>
  <si>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</si>
  <si>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</si>
  <si>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</si>
  <si>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</si>
  <si>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</si>
  <si>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</si>
  <si>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</si>
  <si>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</si>
  <si>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</si>
  <si>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</si>
  <si>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</si>
  <si>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</si>
  <si>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</si>
  <si>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</si>
  <si>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</si>
  <si>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</si>
  <si>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</si>
  <si>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</si>
  <si>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</si>
  <si>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</si>
  <si>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</si>
  <si>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</si>
  <si>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</si>
  <si>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</si>
  <si>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</si>
  <si>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</si>
  <si>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</si>
  <si>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</si>
  <si>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</si>
  <si>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</si>
  <si>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</si>
  <si>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</si>
  <si>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</si>
  <si>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</si>
  <si>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</si>
  <si>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</si>
  <si>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</si>
  <si>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</si>
  <si>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</si>
  <si>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</si>
  <si>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</si>
  <si>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</si>
  <si>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</si>
  <si>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</si>
  <si>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</si>
  <si>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</si>
  <si>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</si>
  <si>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</si>
  <si>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</si>
  <si>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</si>
  <si>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</si>
  <si>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 11.12.2025 №59/5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</si>
</sst>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7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580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5" fontId="10" fillId="3" borderId="0" xfId="0" applyNumberFormat="1" applyFont="1" applyFill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 wrapText="1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39" fillId="3" borderId="0" xfId="0" applyNumberFormat="1" applyFont="1" applyFill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/>
    <xf numFmtId="164" fontId="39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49" fontId="10" fillId="3" borderId="6" xfId="0" applyNumberFormat="1" applyFont="1" applyFill="1" applyBorder="1" applyAlignment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27" fillId="2" borderId="1" xfId="0" applyNumberFormat="1" applyFont="1" applyFill="1" applyBorder="1" applyAlignment="1">
      <alignment horizontal="right" vertical="center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 wrapText="1"/>
    </xf>
    <xf numFmtId="0" fontId="3" fillId="3" borderId="20" xfId="0" quotePrefix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7" fillId="3" borderId="1" xfId="0" quotePrefix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/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/>
    <xf numFmtId="0" fontId="49" fillId="3" borderId="20" xfId="0" applyFont="1" applyFill="1" applyBorder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9" fontId="10" fillId="3" borderId="1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49" fontId="10" fillId="3" borderId="6" xfId="0" applyNumberFormat="1" applyFont="1" applyFill="1" applyBorder="1"/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/>
    <xf numFmtId="0" fontId="10" fillId="0" borderId="12" xfId="0" applyFont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49" fontId="10" fillId="3" borderId="12" xfId="0" applyNumberFormat="1" applyFont="1" applyFill="1" applyBorder="1"/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ill="1" applyBorder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/>
    <xf numFmtId="0" fontId="49" fillId="3" borderId="14" xfId="0" applyFon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0" fontId="3" fillId="0" borderId="20" xfId="0" quotePrefix="1" applyFont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5" fillId="0" borderId="0" xfId="0" applyFont="1"/>
    <xf numFmtId="165" fontId="10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/>
    <xf numFmtId="0" fontId="10" fillId="3" borderId="0" xfId="0" applyFont="1" applyFill="1"/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0" fontId="10" fillId="3" borderId="0" xfId="0" applyFont="1" applyFill="1" applyAlignment="1">
      <alignment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6"/>
  <sheetViews>
    <sheetView view="pageBreakPreview" topLeftCell="A820" zoomScale="87" zoomScaleNormal="100" zoomScaleSheetLayoutView="87" zoomScalePageLayoutView="80" workbookViewId="0">
      <selection activeCell="J849" sqref="J849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8" customWidth="1"/>
    <col min="5" max="5" width="6.42578125" style="13" customWidth="1"/>
    <col min="6" max="6" width="15.140625" style="20" customWidth="1"/>
    <col min="7" max="7" width="17" style="12" customWidth="1"/>
    <col min="8" max="8" width="15.140625" style="20" customWidth="1"/>
    <col min="9" max="9" width="17.28515625" style="12" customWidth="1"/>
    <col min="10" max="10" width="15.28515625" style="33" customWidth="1"/>
    <col min="11" max="11" width="18.28515625" style="33" customWidth="1"/>
    <col min="12" max="12" width="8.85546875" style="33"/>
    <col min="13" max="13" width="10.140625" style="33" bestFit="1" customWidth="1"/>
    <col min="14" max="14" width="13.28515625" style="33" customWidth="1"/>
    <col min="15" max="16" width="11.85546875" style="33" bestFit="1" customWidth="1"/>
    <col min="17" max="17" width="13.42578125" style="33" customWidth="1"/>
    <col min="18" max="16384" width="8.85546875" style="33"/>
  </cols>
  <sheetData>
    <row r="1" spans="1:15" ht="21.75" customHeight="1" x14ac:dyDescent="0.25">
      <c r="B1" s="9"/>
      <c r="C1" s="9"/>
      <c r="F1" s="112"/>
      <c r="G1" s="364"/>
      <c r="H1" s="364"/>
      <c r="I1" s="541" t="s">
        <v>672</v>
      </c>
      <c r="J1" s="542"/>
      <c r="K1" s="542"/>
    </row>
    <row r="2" spans="1:15" ht="111" customHeight="1" x14ac:dyDescent="0.25">
      <c r="B2" s="9"/>
      <c r="C2" s="9"/>
      <c r="F2" s="112"/>
      <c r="G2" s="239"/>
      <c r="H2" s="239"/>
      <c r="I2" s="543" t="s">
        <v>676</v>
      </c>
      <c r="J2" s="544"/>
      <c r="K2" s="544"/>
    </row>
    <row r="3" spans="1:15" ht="6" customHeight="1" x14ac:dyDescent="0.25">
      <c r="B3" s="9"/>
      <c r="C3" s="9"/>
      <c r="F3" s="112"/>
      <c r="G3" s="549"/>
      <c r="H3" s="550"/>
      <c r="I3" s="550"/>
      <c r="J3" s="550"/>
      <c r="K3" s="550"/>
    </row>
    <row r="4" spans="1:15" ht="15.75" x14ac:dyDescent="0.25">
      <c r="B4" s="9"/>
      <c r="C4" s="9"/>
      <c r="F4" s="112"/>
      <c r="G4" s="90"/>
      <c r="H4" s="90"/>
      <c r="I4" s="90"/>
    </row>
    <row r="5" spans="1:15" ht="15.75" x14ac:dyDescent="0.25">
      <c r="B5" s="9"/>
      <c r="C5" s="9"/>
      <c r="F5" s="112"/>
      <c r="G5" s="90"/>
      <c r="H5" s="90"/>
      <c r="I5" s="90"/>
    </row>
    <row r="6" spans="1:15" ht="15.75" x14ac:dyDescent="0.25">
      <c r="B6" s="9"/>
      <c r="C6" s="9"/>
      <c r="F6" s="112"/>
      <c r="G6" s="90"/>
      <c r="H6" s="90"/>
      <c r="I6" s="90"/>
    </row>
    <row r="7" spans="1:15" ht="116.45" customHeight="1" x14ac:dyDescent="0.2">
      <c r="A7" s="545" t="s">
        <v>763</v>
      </c>
      <c r="B7" s="546"/>
      <c r="C7" s="546"/>
      <c r="D7" s="546"/>
      <c r="E7" s="546"/>
      <c r="F7" s="547"/>
      <c r="G7" s="547"/>
      <c r="H7" s="547"/>
      <c r="I7" s="547"/>
      <c r="J7" s="548"/>
      <c r="K7" s="548"/>
    </row>
    <row r="8" spans="1:15" ht="22.9" customHeight="1" thickBot="1" x14ac:dyDescent="0.3">
      <c r="K8" s="12" t="s">
        <v>142</v>
      </c>
    </row>
    <row r="9" spans="1:15" ht="88.9" customHeight="1" thickBot="1" x14ac:dyDescent="0.25">
      <c r="A9" s="489" t="s">
        <v>69</v>
      </c>
      <c r="B9" s="490" t="s">
        <v>0</v>
      </c>
      <c r="C9" s="490" t="s">
        <v>20</v>
      </c>
      <c r="D9" s="490" t="s">
        <v>1</v>
      </c>
      <c r="E9" s="490" t="s">
        <v>60</v>
      </c>
      <c r="F9" s="491" t="s">
        <v>562</v>
      </c>
      <c r="G9" s="492" t="s">
        <v>547</v>
      </c>
      <c r="H9" s="491" t="s">
        <v>585</v>
      </c>
      <c r="I9" s="492" t="s">
        <v>547</v>
      </c>
      <c r="J9" s="491" t="s">
        <v>674</v>
      </c>
      <c r="K9" s="493" t="s">
        <v>547</v>
      </c>
    </row>
    <row r="10" spans="1:15" thickBot="1" x14ac:dyDescent="0.3">
      <c r="A10" s="499">
        <v>1</v>
      </c>
      <c r="B10" s="500">
        <v>2</v>
      </c>
      <c r="C10" s="500">
        <v>3</v>
      </c>
      <c r="D10" s="500">
        <v>4</v>
      </c>
      <c r="E10" s="500">
        <v>5</v>
      </c>
      <c r="F10" s="501">
        <v>6</v>
      </c>
      <c r="G10" s="500">
        <v>7</v>
      </c>
      <c r="H10" s="501">
        <v>8</v>
      </c>
      <c r="I10" s="500">
        <v>9</v>
      </c>
      <c r="J10" s="501">
        <v>10</v>
      </c>
      <c r="K10" s="502">
        <v>11</v>
      </c>
    </row>
    <row r="11" spans="1:15" s="93" customFormat="1" x14ac:dyDescent="0.25">
      <c r="A11" s="494" t="s">
        <v>24</v>
      </c>
      <c r="B11" s="495" t="s">
        <v>28</v>
      </c>
      <c r="C11" s="496"/>
      <c r="D11" s="497"/>
      <c r="E11" s="498"/>
      <c r="F11" s="503">
        <f t="shared" ref="F11:K11" si="0">F12+F19+F37+F69+F101+F106</f>
        <v>477557.1</v>
      </c>
      <c r="G11" s="508">
        <f t="shared" si="0"/>
        <v>2599.4</v>
      </c>
      <c r="H11" s="503">
        <f t="shared" si="0"/>
        <v>402719.4</v>
      </c>
      <c r="I11" s="508">
        <f t="shared" si="0"/>
        <v>1728.9</v>
      </c>
      <c r="J11" s="503">
        <f t="shared" si="0"/>
        <v>388884.8</v>
      </c>
      <c r="K11" s="518">
        <f t="shared" si="0"/>
        <v>1732</v>
      </c>
      <c r="L11" s="104"/>
      <c r="N11" s="104"/>
      <c r="O11" s="104"/>
    </row>
    <row r="12" spans="1:15" s="93" customFormat="1" ht="31.5" x14ac:dyDescent="0.25">
      <c r="A12" s="435" t="s">
        <v>10</v>
      </c>
      <c r="B12" s="457" t="s">
        <v>28</v>
      </c>
      <c r="C12" s="1" t="s">
        <v>29</v>
      </c>
      <c r="D12" s="278"/>
      <c r="E12" s="342"/>
      <c r="F12" s="282">
        <f>F13</f>
        <v>9356.1</v>
      </c>
      <c r="G12" s="509"/>
      <c r="H12" s="282">
        <f>H13</f>
        <v>9079</v>
      </c>
      <c r="I12" s="509"/>
      <c r="J12" s="282">
        <f t="shared" ref="J12:J17" si="1">J13</f>
        <v>9079</v>
      </c>
      <c r="K12" s="396"/>
      <c r="L12" s="104"/>
      <c r="N12" s="104"/>
      <c r="O12" s="104"/>
    </row>
    <row r="13" spans="1:15" s="93" customFormat="1" x14ac:dyDescent="0.25">
      <c r="A13" s="330" t="s">
        <v>178</v>
      </c>
      <c r="B13" s="457" t="s">
        <v>28</v>
      </c>
      <c r="C13" s="1" t="s">
        <v>29</v>
      </c>
      <c r="D13" s="232" t="s">
        <v>108</v>
      </c>
      <c r="E13" s="342"/>
      <c r="F13" s="282">
        <f>F14</f>
        <v>9356.1</v>
      </c>
      <c r="G13" s="509"/>
      <c r="H13" s="282">
        <f>H14</f>
        <v>9079</v>
      </c>
      <c r="I13" s="509"/>
      <c r="J13" s="282">
        <f t="shared" si="1"/>
        <v>9079</v>
      </c>
      <c r="K13" s="396"/>
      <c r="L13" s="104"/>
      <c r="N13" s="104"/>
      <c r="O13" s="104"/>
    </row>
    <row r="14" spans="1:15" s="93" customFormat="1" x14ac:dyDescent="0.25">
      <c r="A14" s="330" t="s">
        <v>181</v>
      </c>
      <c r="B14" s="457" t="s">
        <v>28</v>
      </c>
      <c r="C14" s="1" t="s">
        <v>29</v>
      </c>
      <c r="D14" s="232" t="s">
        <v>182</v>
      </c>
      <c r="E14" s="342"/>
      <c r="F14" s="282">
        <f>F15</f>
        <v>9356.1</v>
      </c>
      <c r="G14" s="509"/>
      <c r="H14" s="282">
        <f>H15</f>
        <v>9079</v>
      </c>
      <c r="I14" s="509"/>
      <c r="J14" s="282">
        <f t="shared" si="1"/>
        <v>9079</v>
      </c>
      <c r="K14" s="396"/>
      <c r="L14" s="104"/>
      <c r="N14" s="104"/>
      <c r="O14" s="104"/>
    </row>
    <row r="15" spans="1:15" s="93" customFormat="1" ht="31.5" x14ac:dyDescent="0.25">
      <c r="A15" s="330" t="s">
        <v>183</v>
      </c>
      <c r="B15" s="457" t="s">
        <v>28</v>
      </c>
      <c r="C15" s="1" t="s">
        <v>29</v>
      </c>
      <c r="D15" s="232" t="s">
        <v>184</v>
      </c>
      <c r="E15" s="342"/>
      <c r="F15" s="282">
        <f>F16</f>
        <v>9356.1</v>
      </c>
      <c r="G15" s="509"/>
      <c r="H15" s="282">
        <f>H16</f>
        <v>9079</v>
      </c>
      <c r="I15" s="509"/>
      <c r="J15" s="282">
        <f t="shared" si="1"/>
        <v>9079</v>
      </c>
      <c r="K15" s="396"/>
      <c r="L15" s="104"/>
      <c r="N15" s="104"/>
      <c r="O15" s="104"/>
    </row>
    <row r="16" spans="1:15" s="93" customFormat="1" x14ac:dyDescent="0.25">
      <c r="A16" s="330" t="s">
        <v>185</v>
      </c>
      <c r="B16" s="457" t="s">
        <v>28</v>
      </c>
      <c r="C16" s="1" t="s">
        <v>29</v>
      </c>
      <c r="D16" s="232" t="s">
        <v>186</v>
      </c>
      <c r="E16" s="342"/>
      <c r="F16" s="282">
        <f>'ведом. 2026-2028'!AD15</f>
        <v>9356.1</v>
      </c>
      <c r="G16" s="509"/>
      <c r="H16" s="282">
        <f>'ведом. 2026-2028'!AE15</f>
        <v>9079</v>
      </c>
      <c r="I16" s="509"/>
      <c r="J16" s="282">
        <f t="shared" si="1"/>
        <v>9079</v>
      </c>
      <c r="K16" s="396"/>
      <c r="L16" s="104"/>
      <c r="N16" s="104"/>
      <c r="O16" s="104"/>
    </row>
    <row r="17" spans="1:15" s="93" customFormat="1" ht="47.25" x14ac:dyDescent="0.25">
      <c r="A17" s="435" t="s">
        <v>40</v>
      </c>
      <c r="B17" s="457" t="s">
        <v>28</v>
      </c>
      <c r="C17" s="1" t="s">
        <v>29</v>
      </c>
      <c r="D17" s="232" t="s">
        <v>186</v>
      </c>
      <c r="E17" s="342">
        <v>100</v>
      </c>
      <c r="F17" s="282">
        <f>F18</f>
        <v>9356.1</v>
      </c>
      <c r="G17" s="509"/>
      <c r="H17" s="282">
        <f>H18</f>
        <v>9079</v>
      </c>
      <c r="I17" s="509"/>
      <c r="J17" s="282">
        <f t="shared" si="1"/>
        <v>9079</v>
      </c>
      <c r="K17" s="396"/>
      <c r="L17" s="104"/>
      <c r="N17" s="104"/>
      <c r="O17" s="104"/>
    </row>
    <row r="18" spans="1:15" s="93" customFormat="1" x14ac:dyDescent="0.25">
      <c r="A18" s="435" t="s">
        <v>92</v>
      </c>
      <c r="B18" s="457" t="s">
        <v>28</v>
      </c>
      <c r="C18" s="1" t="s">
        <v>29</v>
      </c>
      <c r="D18" s="232" t="s">
        <v>186</v>
      </c>
      <c r="E18" s="342">
        <v>120</v>
      </c>
      <c r="F18" s="282">
        <f>'ведом. 2026-2028'!AD17</f>
        <v>9356.1</v>
      </c>
      <c r="G18" s="509"/>
      <c r="H18" s="282">
        <f>'ведом. 2026-2028'!AE17</f>
        <v>9079</v>
      </c>
      <c r="I18" s="509"/>
      <c r="J18" s="282">
        <f>'ведом. 2026-2028'!AF17</f>
        <v>9079</v>
      </c>
      <c r="K18" s="396"/>
      <c r="L18" s="104"/>
      <c r="N18" s="104"/>
      <c r="O18" s="104"/>
    </row>
    <row r="19" spans="1:15" s="93" customFormat="1" ht="31.5" x14ac:dyDescent="0.25">
      <c r="A19" s="435" t="s">
        <v>27</v>
      </c>
      <c r="B19" s="457" t="s">
        <v>28</v>
      </c>
      <c r="C19" s="1" t="s">
        <v>7</v>
      </c>
      <c r="D19" s="367"/>
      <c r="E19" s="342"/>
      <c r="F19" s="282">
        <f>F20</f>
        <v>17169.400000000001</v>
      </c>
      <c r="G19" s="509"/>
      <c r="H19" s="282">
        <f>H20</f>
        <v>16170.399999999998</v>
      </c>
      <c r="I19" s="509"/>
      <c r="J19" s="282">
        <f>J20</f>
        <v>16247.8</v>
      </c>
      <c r="K19" s="396"/>
      <c r="L19" s="104"/>
      <c r="N19" s="104"/>
      <c r="O19" s="104"/>
    </row>
    <row r="20" spans="1:15" s="93" customFormat="1" x14ac:dyDescent="0.25">
      <c r="A20" s="330" t="s">
        <v>263</v>
      </c>
      <c r="B20" s="457" t="s">
        <v>28</v>
      </c>
      <c r="C20" s="1" t="s">
        <v>7</v>
      </c>
      <c r="D20" s="232" t="s">
        <v>95</v>
      </c>
      <c r="E20" s="342"/>
      <c r="F20" s="282">
        <f>F21+F24+F27</f>
        <v>17169.400000000001</v>
      </c>
      <c r="G20" s="509"/>
      <c r="H20" s="282">
        <f>H21+H24+H27</f>
        <v>16170.399999999998</v>
      </c>
      <c r="I20" s="509"/>
      <c r="J20" s="282">
        <f>J21+J24+J27</f>
        <v>16247.8</v>
      </c>
      <c r="K20" s="396"/>
      <c r="L20" s="104"/>
      <c r="N20" s="104"/>
      <c r="O20" s="104"/>
    </row>
    <row r="21" spans="1:15" s="93" customFormat="1" x14ac:dyDescent="0.25">
      <c r="A21" s="449" t="s">
        <v>270</v>
      </c>
      <c r="B21" s="457" t="s">
        <v>28</v>
      </c>
      <c r="C21" s="1" t="s">
        <v>7</v>
      </c>
      <c r="D21" s="232" t="s">
        <v>273</v>
      </c>
      <c r="E21" s="280"/>
      <c r="F21" s="282">
        <f>F22</f>
        <v>2859.6</v>
      </c>
      <c r="G21" s="509"/>
      <c r="H21" s="282">
        <f>H22</f>
        <v>2656.8</v>
      </c>
      <c r="I21" s="509"/>
      <c r="J21" s="282">
        <f>J22</f>
        <v>2656.8</v>
      </c>
      <c r="K21" s="396"/>
      <c r="L21" s="104"/>
      <c r="N21" s="104"/>
      <c r="O21" s="104"/>
    </row>
    <row r="22" spans="1:15" s="93" customFormat="1" ht="47.25" x14ac:dyDescent="0.25">
      <c r="A22" s="435" t="s">
        <v>40</v>
      </c>
      <c r="B22" s="457" t="s">
        <v>28</v>
      </c>
      <c r="C22" s="1" t="s">
        <v>7</v>
      </c>
      <c r="D22" s="232" t="s">
        <v>273</v>
      </c>
      <c r="E22" s="342">
        <v>100</v>
      </c>
      <c r="F22" s="282">
        <f>F23</f>
        <v>2859.6</v>
      </c>
      <c r="G22" s="509"/>
      <c r="H22" s="282">
        <f>H23</f>
        <v>2656.8</v>
      </c>
      <c r="I22" s="509"/>
      <c r="J22" s="282">
        <f>J23</f>
        <v>2656.8</v>
      </c>
      <c r="K22" s="396"/>
      <c r="L22" s="104"/>
      <c r="N22" s="104"/>
      <c r="O22" s="104"/>
    </row>
    <row r="23" spans="1:15" s="93" customFormat="1" x14ac:dyDescent="0.25">
      <c r="A23" s="435" t="s">
        <v>92</v>
      </c>
      <c r="B23" s="457" t="s">
        <v>28</v>
      </c>
      <c r="C23" s="1" t="s">
        <v>7</v>
      </c>
      <c r="D23" s="232" t="s">
        <v>273</v>
      </c>
      <c r="E23" s="280">
        <v>120</v>
      </c>
      <c r="F23" s="282">
        <f>'ведом. 2026-2028'!AD482</f>
        <v>2859.6</v>
      </c>
      <c r="G23" s="509"/>
      <c r="H23" s="282">
        <f>'ведом. 2026-2028'!AE482</f>
        <v>2656.8</v>
      </c>
      <c r="I23" s="509"/>
      <c r="J23" s="282">
        <f>'ведом. 2026-2028'!AF482</f>
        <v>2656.8</v>
      </c>
      <c r="K23" s="396"/>
      <c r="L23" s="104"/>
      <c r="N23" s="104"/>
      <c r="O23" s="104"/>
    </row>
    <row r="24" spans="1:15" s="93" customFormat="1" x14ac:dyDescent="0.25">
      <c r="A24" s="435" t="s">
        <v>314</v>
      </c>
      <c r="B24" s="457" t="s">
        <v>28</v>
      </c>
      <c r="C24" s="1" t="s">
        <v>7</v>
      </c>
      <c r="D24" s="232" t="s">
        <v>274</v>
      </c>
      <c r="E24" s="280"/>
      <c r="F24" s="282">
        <f>F26</f>
        <v>2285.6</v>
      </c>
      <c r="G24" s="509"/>
      <c r="H24" s="282">
        <f>H26</f>
        <v>2125.5</v>
      </c>
      <c r="I24" s="509"/>
      <c r="J24" s="282">
        <f>J26</f>
        <v>2125.5</v>
      </c>
      <c r="K24" s="396"/>
      <c r="L24" s="104"/>
      <c r="N24" s="104"/>
      <c r="O24" s="104"/>
    </row>
    <row r="25" spans="1:15" s="93" customFormat="1" ht="47.25" x14ac:dyDescent="0.25">
      <c r="A25" s="435" t="s">
        <v>40</v>
      </c>
      <c r="B25" s="457" t="s">
        <v>28</v>
      </c>
      <c r="C25" s="1" t="s">
        <v>7</v>
      </c>
      <c r="D25" s="232" t="s">
        <v>274</v>
      </c>
      <c r="E25" s="342">
        <v>100</v>
      </c>
      <c r="F25" s="282">
        <f>F26</f>
        <v>2285.6</v>
      </c>
      <c r="G25" s="509"/>
      <c r="H25" s="282">
        <f>H26</f>
        <v>2125.5</v>
      </c>
      <c r="I25" s="509"/>
      <c r="J25" s="282">
        <f>J26</f>
        <v>2125.5</v>
      </c>
      <c r="K25" s="396"/>
      <c r="L25" s="104"/>
      <c r="N25" s="104"/>
      <c r="O25" s="104"/>
    </row>
    <row r="26" spans="1:15" s="93" customFormat="1" x14ac:dyDescent="0.25">
      <c r="A26" s="435" t="s">
        <v>92</v>
      </c>
      <c r="B26" s="457" t="s">
        <v>28</v>
      </c>
      <c r="C26" s="1" t="s">
        <v>7</v>
      </c>
      <c r="D26" s="232" t="s">
        <v>274</v>
      </c>
      <c r="E26" s="280">
        <v>120</v>
      </c>
      <c r="F26" s="282">
        <f>'ведом. 2026-2028'!AD485</f>
        <v>2285.6</v>
      </c>
      <c r="G26" s="509"/>
      <c r="H26" s="282">
        <f>'ведом. 2026-2028'!AE485</f>
        <v>2125.5</v>
      </c>
      <c r="I26" s="509"/>
      <c r="J26" s="282">
        <f>'ведом. 2026-2028'!AF485</f>
        <v>2125.5</v>
      </c>
      <c r="K26" s="396"/>
      <c r="L26" s="104"/>
      <c r="N26" s="104"/>
      <c r="O26" s="104"/>
    </row>
    <row r="27" spans="1:15" s="93" customFormat="1" x14ac:dyDescent="0.25">
      <c r="A27" s="436" t="s">
        <v>271</v>
      </c>
      <c r="B27" s="457" t="s">
        <v>28</v>
      </c>
      <c r="C27" s="1" t="s">
        <v>7</v>
      </c>
      <c r="D27" s="232" t="s">
        <v>272</v>
      </c>
      <c r="E27" s="280"/>
      <c r="F27" s="282">
        <f>F28+F31+F34</f>
        <v>12024.2</v>
      </c>
      <c r="G27" s="509"/>
      <c r="H27" s="282">
        <f>H28+H31+H34</f>
        <v>11388.099999999999</v>
      </c>
      <c r="I27" s="509"/>
      <c r="J27" s="282">
        <f>J28+J31+J34</f>
        <v>11465.5</v>
      </c>
      <c r="K27" s="396"/>
      <c r="L27" s="104"/>
      <c r="N27" s="104"/>
      <c r="O27" s="104"/>
    </row>
    <row r="28" spans="1:15" s="93" customFormat="1" ht="31.5" x14ac:dyDescent="0.25">
      <c r="A28" s="435" t="s">
        <v>275</v>
      </c>
      <c r="B28" s="457" t="s">
        <v>28</v>
      </c>
      <c r="C28" s="1" t="s">
        <v>7</v>
      </c>
      <c r="D28" s="232" t="s">
        <v>276</v>
      </c>
      <c r="E28" s="280"/>
      <c r="F28" s="282">
        <f>F29</f>
        <v>1873</v>
      </c>
      <c r="G28" s="509"/>
      <c r="H28" s="282">
        <f>H29</f>
        <v>1945.8</v>
      </c>
      <c r="I28" s="509"/>
      <c r="J28" s="282">
        <f>J29</f>
        <v>2023.2</v>
      </c>
      <c r="K28" s="396"/>
      <c r="L28" s="104"/>
      <c r="N28" s="104"/>
      <c r="O28" s="104"/>
    </row>
    <row r="29" spans="1:15" s="93" customFormat="1" x14ac:dyDescent="0.25">
      <c r="A29" s="435" t="s">
        <v>116</v>
      </c>
      <c r="B29" s="457" t="s">
        <v>28</v>
      </c>
      <c r="C29" s="1" t="s">
        <v>7</v>
      </c>
      <c r="D29" s="232" t="s">
        <v>276</v>
      </c>
      <c r="E29" s="280">
        <v>200</v>
      </c>
      <c r="F29" s="282">
        <f>F30</f>
        <v>1873</v>
      </c>
      <c r="G29" s="509"/>
      <c r="H29" s="282">
        <f>H30</f>
        <v>1945.8</v>
      </c>
      <c r="I29" s="509"/>
      <c r="J29" s="282">
        <f>J30</f>
        <v>2023.2</v>
      </c>
      <c r="K29" s="396"/>
      <c r="L29" s="104"/>
      <c r="N29" s="104"/>
      <c r="O29" s="104"/>
    </row>
    <row r="30" spans="1:15" s="93" customFormat="1" x14ac:dyDescent="0.25">
      <c r="A30" s="435" t="s">
        <v>50</v>
      </c>
      <c r="B30" s="457" t="s">
        <v>28</v>
      </c>
      <c r="C30" s="1" t="s">
        <v>7</v>
      </c>
      <c r="D30" s="232" t="s">
        <v>276</v>
      </c>
      <c r="E30" s="280">
        <v>240</v>
      </c>
      <c r="F30" s="282">
        <f>'ведом. 2026-2028'!AD489</f>
        <v>1873</v>
      </c>
      <c r="G30" s="509"/>
      <c r="H30" s="282">
        <f>'ведом. 2026-2028'!AE489</f>
        <v>1945.8</v>
      </c>
      <c r="I30" s="509"/>
      <c r="J30" s="282">
        <f>'ведом. 2026-2028'!AF489</f>
        <v>2023.2</v>
      </c>
      <c r="K30" s="396"/>
      <c r="L30" s="104"/>
      <c r="N30" s="104"/>
      <c r="O30" s="104"/>
    </row>
    <row r="31" spans="1:15" s="93" customFormat="1" ht="47.25" x14ac:dyDescent="0.25">
      <c r="A31" s="435" t="s">
        <v>279</v>
      </c>
      <c r="B31" s="457" t="s">
        <v>28</v>
      </c>
      <c r="C31" s="1" t="s">
        <v>7</v>
      </c>
      <c r="D31" s="232" t="s">
        <v>277</v>
      </c>
      <c r="E31" s="280"/>
      <c r="F31" s="282">
        <f>F32</f>
        <v>5224.2</v>
      </c>
      <c r="G31" s="509"/>
      <c r="H31" s="282">
        <f>H32</f>
        <v>4863.8999999999996</v>
      </c>
      <c r="I31" s="509"/>
      <c r="J31" s="282">
        <f>J32</f>
        <v>4863.8999999999996</v>
      </c>
      <c r="K31" s="396"/>
      <c r="L31" s="104"/>
      <c r="N31" s="104"/>
      <c r="O31" s="104"/>
    </row>
    <row r="32" spans="1:15" s="93" customFormat="1" ht="47.25" x14ac:dyDescent="0.25">
      <c r="A32" s="435" t="s">
        <v>40</v>
      </c>
      <c r="B32" s="457" t="s">
        <v>28</v>
      </c>
      <c r="C32" s="1" t="s">
        <v>7</v>
      </c>
      <c r="D32" s="232" t="s">
        <v>277</v>
      </c>
      <c r="E32" s="342">
        <v>100</v>
      </c>
      <c r="F32" s="282">
        <f>F33</f>
        <v>5224.2</v>
      </c>
      <c r="G32" s="509"/>
      <c r="H32" s="282">
        <f>H33</f>
        <v>4863.8999999999996</v>
      </c>
      <c r="I32" s="509"/>
      <c r="J32" s="282">
        <f>J33</f>
        <v>4863.8999999999996</v>
      </c>
      <c r="K32" s="396"/>
      <c r="L32" s="104"/>
      <c r="N32" s="104"/>
      <c r="O32" s="104"/>
    </row>
    <row r="33" spans="1:15" s="93" customFormat="1" x14ac:dyDescent="0.25">
      <c r="A33" s="435" t="s">
        <v>92</v>
      </c>
      <c r="B33" s="457" t="s">
        <v>28</v>
      </c>
      <c r="C33" s="1" t="s">
        <v>7</v>
      </c>
      <c r="D33" s="232" t="s">
        <v>277</v>
      </c>
      <c r="E33" s="280">
        <v>120</v>
      </c>
      <c r="F33" s="282">
        <f>'ведом. 2026-2028'!AD492</f>
        <v>5224.2</v>
      </c>
      <c r="G33" s="509"/>
      <c r="H33" s="282">
        <f>'ведом. 2026-2028'!AE492</f>
        <v>4863.8999999999996</v>
      </c>
      <c r="I33" s="509"/>
      <c r="J33" s="282">
        <f>'ведом. 2026-2028'!AF492</f>
        <v>4863.8999999999996</v>
      </c>
      <c r="K33" s="396"/>
      <c r="L33" s="104"/>
      <c r="N33" s="104"/>
      <c r="O33" s="104"/>
    </row>
    <row r="34" spans="1:15" s="93" customFormat="1" ht="31.5" x14ac:dyDescent="0.25">
      <c r="A34" s="435" t="s">
        <v>280</v>
      </c>
      <c r="B34" s="457" t="s">
        <v>28</v>
      </c>
      <c r="C34" s="1" t="s">
        <v>7</v>
      </c>
      <c r="D34" s="232" t="s">
        <v>278</v>
      </c>
      <c r="E34" s="280"/>
      <c r="F34" s="282">
        <f>F35</f>
        <v>4927</v>
      </c>
      <c r="G34" s="509"/>
      <c r="H34" s="282">
        <f>H35</f>
        <v>4578.3999999999996</v>
      </c>
      <c r="I34" s="509"/>
      <c r="J34" s="282">
        <f>J35</f>
        <v>4578.3999999999996</v>
      </c>
      <c r="K34" s="396"/>
      <c r="L34" s="104"/>
      <c r="N34" s="104"/>
      <c r="O34" s="104"/>
    </row>
    <row r="35" spans="1:15" s="93" customFormat="1" ht="47.25" x14ac:dyDescent="0.25">
      <c r="A35" s="435" t="s">
        <v>40</v>
      </c>
      <c r="B35" s="457" t="s">
        <v>28</v>
      </c>
      <c r="C35" s="1" t="s">
        <v>7</v>
      </c>
      <c r="D35" s="232" t="s">
        <v>278</v>
      </c>
      <c r="E35" s="342">
        <v>100</v>
      </c>
      <c r="F35" s="282">
        <f>F36</f>
        <v>4927</v>
      </c>
      <c r="G35" s="509"/>
      <c r="H35" s="282">
        <f>H36</f>
        <v>4578.3999999999996</v>
      </c>
      <c r="I35" s="509"/>
      <c r="J35" s="282">
        <f>J36</f>
        <v>4578.3999999999996</v>
      </c>
      <c r="K35" s="396"/>
      <c r="L35" s="104"/>
      <c r="N35" s="104"/>
      <c r="O35" s="104"/>
    </row>
    <row r="36" spans="1:15" s="93" customFormat="1" x14ac:dyDescent="0.25">
      <c r="A36" s="435" t="s">
        <v>92</v>
      </c>
      <c r="B36" s="457" t="s">
        <v>28</v>
      </c>
      <c r="C36" s="1" t="s">
        <v>7</v>
      </c>
      <c r="D36" s="232" t="s">
        <v>278</v>
      </c>
      <c r="E36" s="280">
        <v>120</v>
      </c>
      <c r="F36" s="282">
        <f>'ведом. 2026-2028'!AD495</f>
        <v>4927</v>
      </c>
      <c r="G36" s="509"/>
      <c r="H36" s="282">
        <f>'ведом. 2026-2028'!AE495</f>
        <v>4578.3999999999996</v>
      </c>
      <c r="I36" s="509"/>
      <c r="J36" s="282">
        <f>'ведом. 2026-2028'!AF495</f>
        <v>4578.3999999999996</v>
      </c>
      <c r="K36" s="396"/>
      <c r="L36" s="104"/>
      <c r="N36" s="104"/>
      <c r="O36" s="104"/>
    </row>
    <row r="37" spans="1:15" s="93" customFormat="1" ht="31.5" x14ac:dyDescent="0.25">
      <c r="A37" s="267" t="s">
        <v>629</v>
      </c>
      <c r="B37" s="457" t="s">
        <v>28</v>
      </c>
      <c r="C37" s="1" t="s">
        <v>47</v>
      </c>
      <c r="D37" s="278"/>
      <c r="E37" s="342"/>
      <c r="F37" s="282">
        <f t="shared" ref="F37:K37" si="2">F38+F63+F44</f>
        <v>116594.8</v>
      </c>
      <c r="G37" s="509">
        <f t="shared" si="2"/>
        <v>54</v>
      </c>
      <c r="H37" s="282">
        <f t="shared" si="2"/>
        <v>105697.5</v>
      </c>
      <c r="I37" s="509">
        <f t="shared" si="2"/>
        <v>54</v>
      </c>
      <c r="J37" s="282">
        <f t="shared" si="2"/>
        <v>112360.7</v>
      </c>
      <c r="K37" s="396">
        <f t="shared" si="2"/>
        <v>54</v>
      </c>
      <c r="L37" s="104"/>
      <c r="N37" s="104"/>
      <c r="O37" s="104"/>
    </row>
    <row r="38" spans="1:15" s="93" customFormat="1" x14ac:dyDescent="0.25">
      <c r="A38" s="330" t="s">
        <v>281</v>
      </c>
      <c r="B38" s="457" t="s">
        <v>28</v>
      </c>
      <c r="C38" s="1" t="s">
        <v>47</v>
      </c>
      <c r="D38" s="278" t="s">
        <v>105</v>
      </c>
      <c r="E38" s="280"/>
      <c r="F38" s="282">
        <f>F39</f>
        <v>54</v>
      </c>
      <c r="G38" s="509">
        <f t="shared" ref="G38:K38" si="3">G39</f>
        <v>54</v>
      </c>
      <c r="H38" s="282">
        <f t="shared" si="3"/>
        <v>54</v>
      </c>
      <c r="I38" s="509">
        <f t="shared" si="3"/>
        <v>54</v>
      </c>
      <c r="J38" s="282">
        <f t="shared" si="3"/>
        <v>54</v>
      </c>
      <c r="K38" s="396">
        <f t="shared" si="3"/>
        <v>54</v>
      </c>
      <c r="L38" s="104"/>
      <c r="N38" s="104"/>
      <c r="O38" s="104"/>
    </row>
    <row r="39" spans="1:15" s="93" customFormat="1" x14ac:dyDescent="0.25">
      <c r="A39" s="330" t="s">
        <v>46</v>
      </c>
      <c r="B39" s="457" t="s">
        <v>28</v>
      </c>
      <c r="C39" s="1" t="s">
        <v>47</v>
      </c>
      <c r="D39" s="278" t="s">
        <v>381</v>
      </c>
      <c r="E39" s="280"/>
      <c r="F39" s="282">
        <f t="shared" ref="F39:K41" si="4">F40</f>
        <v>54</v>
      </c>
      <c r="G39" s="509">
        <f t="shared" si="4"/>
        <v>54</v>
      </c>
      <c r="H39" s="282">
        <f t="shared" si="4"/>
        <v>54</v>
      </c>
      <c r="I39" s="509">
        <f t="shared" si="4"/>
        <v>54</v>
      </c>
      <c r="J39" s="282">
        <f t="shared" si="4"/>
        <v>54</v>
      </c>
      <c r="K39" s="396">
        <f t="shared" si="4"/>
        <v>54</v>
      </c>
      <c r="L39" s="104"/>
      <c r="N39" s="104"/>
      <c r="O39" s="104"/>
    </row>
    <row r="40" spans="1:15" s="93" customFormat="1" ht="47.25" x14ac:dyDescent="0.25">
      <c r="A40" s="330" t="s">
        <v>490</v>
      </c>
      <c r="B40" s="457" t="s">
        <v>28</v>
      </c>
      <c r="C40" s="1" t="s">
        <v>47</v>
      </c>
      <c r="D40" s="278" t="s">
        <v>489</v>
      </c>
      <c r="E40" s="280"/>
      <c r="F40" s="282">
        <f t="shared" si="4"/>
        <v>54</v>
      </c>
      <c r="G40" s="509">
        <f t="shared" si="4"/>
        <v>54</v>
      </c>
      <c r="H40" s="282">
        <f t="shared" si="4"/>
        <v>54</v>
      </c>
      <c r="I40" s="509">
        <f t="shared" si="4"/>
        <v>54</v>
      </c>
      <c r="J40" s="282">
        <f t="shared" si="4"/>
        <v>54</v>
      </c>
      <c r="K40" s="396">
        <f t="shared" si="4"/>
        <v>54</v>
      </c>
      <c r="L40" s="104"/>
      <c r="N40" s="104"/>
      <c r="O40" s="104"/>
    </row>
    <row r="41" spans="1:15" s="93" customFormat="1" ht="47.25" x14ac:dyDescent="0.25">
      <c r="A41" s="435" t="s">
        <v>340</v>
      </c>
      <c r="B41" s="457" t="s">
        <v>28</v>
      </c>
      <c r="C41" s="1" t="s">
        <v>47</v>
      </c>
      <c r="D41" s="278" t="s">
        <v>491</v>
      </c>
      <c r="E41" s="280"/>
      <c r="F41" s="282">
        <f>F42</f>
        <v>54</v>
      </c>
      <c r="G41" s="509">
        <f t="shared" si="4"/>
        <v>54</v>
      </c>
      <c r="H41" s="282">
        <f t="shared" si="4"/>
        <v>54</v>
      </c>
      <c r="I41" s="509">
        <f t="shared" si="4"/>
        <v>54</v>
      </c>
      <c r="J41" s="282">
        <f t="shared" si="4"/>
        <v>54</v>
      </c>
      <c r="K41" s="396">
        <f t="shared" si="4"/>
        <v>54</v>
      </c>
      <c r="L41" s="104"/>
      <c r="N41" s="104"/>
      <c r="O41" s="104"/>
    </row>
    <row r="42" spans="1:15" s="93" customFormat="1" ht="47.25" x14ac:dyDescent="0.25">
      <c r="A42" s="279" t="s">
        <v>40</v>
      </c>
      <c r="B42" s="457" t="s">
        <v>28</v>
      </c>
      <c r="C42" s="1" t="s">
        <v>47</v>
      </c>
      <c r="D42" s="278" t="s">
        <v>491</v>
      </c>
      <c r="E42" s="342">
        <v>100</v>
      </c>
      <c r="F42" s="282">
        <f t="shared" ref="F42:K42" si="5">F43</f>
        <v>54</v>
      </c>
      <c r="G42" s="509">
        <f t="shared" si="5"/>
        <v>54</v>
      </c>
      <c r="H42" s="282">
        <f t="shared" si="5"/>
        <v>54</v>
      </c>
      <c r="I42" s="509">
        <f t="shared" si="5"/>
        <v>54</v>
      </c>
      <c r="J42" s="282">
        <f t="shared" si="5"/>
        <v>54</v>
      </c>
      <c r="K42" s="396">
        <f t="shared" si="5"/>
        <v>54</v>
      </c>
      <c r="L42" s="104"/>
      <c r="N42" s="104"/>
      <c r="O42" s="104"/>
    </row>
    <row r="43" spans="1:15" s="93" customFormat="1" x14ac:dyDescent="0.25">
      <c r="A43" s="279" t="s">
        <v>92</v>
      </c>
      <c r="B43" s="457" t="s">
        <v>28</v>
      </c>
      <c r="C43" s="1" t="s">
        <v>47</v>
      </c>
      <c r="D43" s="278" t="s">
        <v>491</v>
      </c>
      <c r="E43" s="280">
        <v>120</v>
      </c>
      <c r="F43" s="282">
        <f>'ведом. 2026-2028'!AD24</f>
        <v>54</v>
      </c>
      <c r="G43" s="509">
        <f>F43</f>
        <v>54</v>
      </c>
      <c r="H43" s="282">
        <f>'ведом. 2026-2028'!AE24</f>
        <v>54</v>
      </c>
      <c r="I43" s="509">
        <f>H43</f>
        <v>54</v>
      </c>
      <c r="J43" s="282">
        <f>'ведом. 2026-2028'!AF24</f>
        <v>54</v>
      </c>
      <c r="K43" s="396">
        <f>J43</f>
        <v>54</v>
      </c>
      <c r="L43" s="104"/>
      <c r="N43" s="104"/>
      <c r="O43" s="104"/>
    </row>
    <row r="44" spans="1:15" s="93" customFormat="1" x14ac:dyDescent="0.25">
      <c r="A44" s="330" t="s">
        <v>178</v>
      </c>
      <c r="B44" s="457" t="s">
        <v>28</v>
      </c>
      <c r="C44" s="1" t="s">
        <v>47</v>
      </c>
      <c r="D44" s="232" t="s">
        <v>108</v>
      </c>
      <c r="E44" s="280"/>
      <c r="F44" s="282">
        <f>F45</f>
        <v>109674.7</v>
      </c>
      <c r="G44" s="509"/>
      <c r="H44" s="282">
        <f>H45</f>
        <v>104684.5</v>
      </c>
      <c r="I44" s="509"/>
      <c r="J44" s="282">
        <f>J45</f>
        <v>105015.59999999999</v>
      </c>
      <c r="K44" s="396"/>
      <c r="L44" s="104"/>
      <c r="N44" s="104"/>
      <c r="O44" s="104"/>
    </row>
    <row r="45" spans="1:15" s="93" customFormat="1" x14ac:dyDescent="0.25">
      <c r="A45" s="330" t="s">
        <v>181</v>
      </c>
      <c r="B45" s="457" t="s">
        <v>28</v>
      </c>
      <c r="C45" s="1" t="s">
        <v>47</v>
      </c>
      <c r="D45" s="232" t="s">
        <v>182</v>
      </c>
      <c r="E45" s="280"/>
      <c r="F45" s="282">
        <f>F46+F59</f>
        <v>109674.7</v>
      </c>
      <c r="G45" s="509"/>
      <c r="H45" s="282">
        <f>H46+H59</f>
        <v>104684.5</v>
      </c>
      <c r="I45" s="509"/>
      <c r="J45" s="282">
        <f>J46+J59</f>
        <v>105015.59999999999</v>
      </c>
      <c r="K45" s="396"/>
      <c r="L45" s="104"/>
      <c r="N45" s="104"/>
      <c r="O45" s="104"/>
    </row>
    <row r="46" spans="1:15" s="93" customFormat="1" ht="31.5" x14ac:dyDescent="0.25">
      <c r="A46" s="330" t="s">
        <v>183</v>
      </c>
      <c r="B46" s="457" t="s">
        <v>28</v>
      </c>
      <c r="C46" s="1" t="s">
        <v>47</v>
      </c>
      <c r="D46" s="232" t="s">
        <v>184</v>
      </c>
      <c r="E46" s="280"/>
      <c r="F46" s="282">
        <f>F47</f>
        <v>109319.7</v>
      </c>
      <c r="G46" s="509"/>
      <c r="H46" s="282">
        <f>H47</f>
        <v>104383</v>
      </c>
      <c r="I46" s="509"/>
      <c r="J46" s="282">
        <f>J47</f>
        <v>104666.59999999999</v>
      </c>
      <c r="K46" s="396"/>
      <c r="L46" s="104"/>
      <c r="N46" s="104"/>
      <c r="O46" s="104"/>
    </row>
    <row r="47" spans="1:15" s="93" customFormat="1" x14ac:dyDescent="0.25">
      <c r="A47" s="330" t="s">
        <v>187</v>
      </c>
      <c r="B47" s="457" t="s">
        <v>28</v>
      </c>
      <c r="C47" s="1" t="s">
        <v>47</v>
      </c>
      <c r="D47" s="232" t="s">
        <v>188</v>
      </c>
      <c r="E47" s="280"/>
      <c r="F47" s="282">
        <f>F48+F53+F56</f>
        <v>109319.7</v>
      </c>
      <c r="G47" s="509"/>
      <c r="H47" s="282">
        <f>H48+H53+H56</f>
        <v>104383</v>
      </c>
      <c r="I47" s="509"/>
      <c r="J47" s="282">
        <f>J48+J53+J56</f>
        <v>104666.59999999999</v>
      </c>
      <c r="K47" s="396"/>
      <c r="L47" s="104"/>
      <c r="N47" s="104"/>
      <c r="O47" s="104"/>
    </row>
    <row r="48" spans="1:15" s="93" customFormat="1" ht="31.5" x14ac:dyDescent="0.25">
      <c r="A48" s="435" t="s">
        <v>189</v>
      </c>
      <c r="B48" s="458" t="s">
        <v>28</v>
      </c>
      <c r="C48" s="369" t="s">
        <v>47</v>
      </c>
      <c r="D48" s="232" t="s">
        <v>190</v>
      </c>
      <c r="E48" s="280"/>
      <c r="F48" s="282">
        <f>F51+F49</f>
        <v>9952.7999999999993</v>
      </c>
      <c r="G48" s="509"/>
      <c r="H48" s="282">
        <f t="shared" ref="H48:J48" si="6">H51+H49</f>
        <v>10306.6</v>
      </c>
      <c r="I48" s="509"/>
      <c r="J48" s="282">
        <f t="shared" si="6"/>
        <v>10692.2</v>
      </c>
      <c r="K48" s="396"/>
      <c r="L48" s="104"/>
      <c r="N48" s="104"/>
      <c r="O48" s="104"/>
    </row>
    <row r="49" spans="1:15" s="93" customFormat="1" ht="47.25" x14ac:dyDescent="0.25">
      <c r="A49" s="435" t="s">
        <v>40</v>
      </c>
      <c r="B49" s="457" t="s">
        <v>28</v>
      </c>
      <c r="C49" s="1" t="s">
        <v>47</v>
      </c>
      <c r="D49" s="232" t="s">
        <v>190</v>
      </c>
      <c r="E49" s="342">
        <v>100</v>
      </c>
      <c r="F49" s="282">
        <f>F50</f>
        <v>50</v>
      </c>
      <c r="G49" s="509"/>
      <c r="H49" s="282">
        <f>H50</f>
        <v>50</v>
      </c>
      <c r="I49" s="509"/>
      <c r="J49" s="282">
        <f>J50</f>
        <v>50</v>
      </c>
      <c r="K49" s="396"/>
      <c r="L49" s="104"/>
      <c r="N49" s="104"/>
      <c r="O49" s="104"/>
    </row>
    <row r="50" spans="1:15" s="93" customFormat="1" x14ac:dyDescent="0.25">
      <c r="A50" s="435" t="s">
        <v>92</v>
      </c>
      <c r="B50" s="457" t="s">
        <v>28</v>
      </c>
      <c r="C50" s="1" t="s">
        <v>47</v>
      </c>
      <c r="D50" s="232" t="s">
        <v>190</v>
      </c>
      <c r="E50" s="280">
        <v>120</v>
      </c>
      <c r="F50" s="282">
        <f>'ведом. 2026-2028'!AD31</f>
        <v>50</v>
      </c>
      <c r="G50" s="509"/>
      <c r="H50" s="282">
        <f>'ведом. 2026-2028'!AE31</f>
        <v>50</v>
      </c>
      <c r="I50" s="509"/>
      <c r="J50" s="282">
        <f>'ведом. 2026-2028'!AF31</f>
        <v>50</v>
      </c>
      <c r="K50" s="396"/>
      <c r="L50" s="104"/>
      <c r="N50" s="104"/>
      <c r="O50" s="104"/>
    </row>
    <row r="51" spans="1:15" s="93" customFormat="1" x14ac:dyDescent="0.25">
      <c r="A51" s="435" t="s">
        <v>116</v>
      </c>
      <c r="B51" s="457" t="s">
        <v>28</v>
      </c>
      <c r="C51" s="1" t="s">
        <v>47</v>
      </c>
      <c r="D51" s="232" t="s">
        <v>190</v>
      </c>
      <c r="E51" s="280">
        <v>200</v>
      </c>
      <c r="F51" s="282">
        <f>F52</f>
        <v>9902.7999999999993</v>
      </c>
      <c r="G51" s="509"/>
      <c r="H51" s="282">
        <f>H52</f>
        <v>10256.6</v>
      </c>
      <c r="I51" s="509"/>
      <c r="J51" s="282">
        <f>J52</f>
        <v>10642.2</v>
      </c>
      <c r="K51" s="396"/>
      <c r="L51" s="104"/>
      <c r="N51" s="104"/>
      <c r="O51" s="104"/>
    </row>
    <row r="52" spans="1:15" s="93" customFormat="1" x14ac:dyDescent="0.25">
      <c r="A52" s="435" t="s">
        <v>50</v>
      </c>
      <c r="B52" s="457" t="s">
        <v>28</v>
      </c>
      <c r="C52" s="1" t="s">
        <v>47</v>
      </c>
      <c r="D52" s="232" t="s">
        <v>190</v>
      </c>
      <c r="E52" s="280">
        <v>240</v>
      </c>
      <c r="F52" s="282">
        <f>'ведом. 2026-2028'!AD33</f>
        <v>9902.7999999999993</v>
      </c>
      <c r="G52" s="509"/>
      <c r="H52" s="282">
        <f>'ведом. 2026-2028'!AE33</f>
        <v>10256.6</v>
      </c>
      <c r="I52" s="509"/>
      <c r="J52" s="282">
        <f>'ведом. 2026-2028'!AF33</f>
        <v>10642.2</v>
      </c>
      <c r="K52" s="396"/>
      <c r="L52" s="104"/>
      <c r="N52" s="104"/>
      <c r="O52" s="104"/>
    </row>
    <row r="53" spans="1:15" s="93" customFormat="1" ht="31.5" x14ac:dyDescent="0.25">
      <c r="A53" s="435" t="s">
        <v>191</v>
      </c>
      <c r="B53" s="457" t="s">
        <v>28</v>
      </c>
      <c r="C53" s="1" t="s">
        <v>47</v>
      </c>
      <c r="D53" s="232" t="s">
        <v>192</v>
      </c>
      <c r="E53" s="342"/>
      <c r="F53" s="282">
        <f>F54</f>
        <v>27641.599999999999</v>
      </c>
      <c r="G53" s="509"/>
      <c r="H53" s="282">
        <f>H54</f>
        <v>25779</v>
      </c>
      <c r="I53" s="509"/>
      <c r="J53" s="282">
        <f>J54</f>
        <v>25779</v>
      </c>
      <c r="K53" s="396"/>
      <c r="L53" s="104"/>
      <c r="N53" s="104"/>
      <c r="O53" s="104"/>
    </row>
    <row r="54" spans="1:15" s="93" customFormat="1" ht="47.25" x14ac:dyDescent="0.25">
      <c r="A54" s="435" t="s">
        <v>40</v>
      </c>
      <c r="B54" s="457" t="s">
        <v>28</v>
      </c>
      <c r="C54" s="1" t="s">
        <v>47</v>
      </c>
      <c r="D54" s="232" t="s">
        <v>192</v>
      </c>
      <c r="E54" s="342">
        <v>100</v>
      </c>
      <c r="F54" s="282">
        <f>F55</f>
        <v>27641.599999999999</v>
      </c>
      <c r="G54" s="509"/>
      <c r="H54" s="282">
        <f>H55</f>
        <v>25779</v>
      </c>
      <c r="I54" s="509"/>
      <c r="J54" s="282">
        <f>J55</f>
        <v>25779</v>
      </c>
      <c r="K54" s="396"/>
      <c r="L54" s="104"/>
      <c r="N54" s="104"/>
      <c r="O54" s="104"/>
    </row>
    <row r="55" spans="1:15" s="93" customFormat="1" x14ac:dyDescent="0.25">
      <c r="A55" s="435" t="s">
        <v>92</v>
      </c>
      <c r="B55" s="457" t="s">
        <v>28</v>
      </c>
      <c r="C55" s="1" t="s">
        <v>47</v>
      </c>
      <c r="D55" s="232" t="s">
        <v>192</v>
      </c>
      <c r="E55" s="280">
        <v>120</v>
      </c>
      <c r="F55" s="282">
        <f>'ведом. 2026-2028'!AD36</f>
        <v>27641.599999999999</v>
      </c>
      <c r="G55" s="509"/>
      <c r="H55" s="282">
        <f>'ведом. 2026-2028'!AE36</f>
        <v>25779</v>
      </c>
      <c r="I55" s="509"/>
      <c r="J55" s="282">
        <f>'ведом. 2026-2028'!AF36</f>
        <v>25779</v>
      </c>
      <c r="K55" s="396"/>
      <c r="L55" s="104"/>
      <c r="N55" s="104"/>
      <c r="O55" s="104"/>
    </row>
    <row r="56" spans="1:15" s="93" customFormat="1" ht="31.5" x14ac:dyDescent="0.25">
      <c r="A56" s="435" t="s">
        <v>193</v>
      </c>
      <c r="B56" s="457" t="s">
        <v>28</v>
      </c>
      <c r="C56" s="1" t="s">
        <v>47</v>
      </c>
      <c r="D56" s="232" t="s">
        <v>194</v>
      </c>
      <c r="E56" s="342"/>
      <c r="F56" s="282">
        <f>F57</f>
        <v>71725.3</v>
      </c>
      <c r="G56" s="509"/>
      <c r="H56" s="282">
        <f>H57</f>
        <v>68297.399999999994</v>
      </c>
      <c r="I56" s="509"/>
      <c r="J56" s="282">
        <f>J57</f>
        <v>68195.399999999994</v>
      </c>
      <c r="K56" s="396"/>
      <c r="L56" s="104"/>
      <c r="N56" s="104"/>
      <c r="O56" s="104"/>
    </row>
    <row r="57" spans="1:15" s="93" customFormat="1" ht="47.25" x14ac:dyDescent="0.25">
      <c r="A57" s="435" t="s">
        <v>40</v>
      </c>
      <c r="B57" s="457" t="s">
        <v>28</v>
      </c>
      <c r="C57" s="1" t="s">
        <v>47</v>
      </c>
      <c r="D57" s="232" t="s">
        <v>194</v>
      </c>
      <c r="E57" s="342">
        <v>100</v>
      </c>
      <c r="F57" s="282">
        <f>F58</f>
        <v>71725.3</v>
      </c>
      <c r="G57" s="509"/>
      <c r="H57" s="282">
        <f>H58</f>
        <v>68297.399999999994</v>
      </c>
      <c r="I57" s="509"/>
      <c r="J57" s="282">
        <f>J58</f>
        <v>68195.399999999994</v>
      </c>
      <c r="K57" s="396"/>
      <c r="L57" s="104"/>
      <c r="N57" s="104"/>
      <c r="O57" s="104"/>
    </row>
    <row r="58" spans="1:15" s="93" customFormat="1" x14ac:dyDescent="0.25">
      <c r="A58" s="435" t="s">
        <v>92</v>
      </c>
      <c r="B58" s="457" t="s">
        <v>28</v>
      </c>
      <c r="C58" s="1" t="s">
        <v>47</v>
      </c>
      <c r="D58" s="232" t="s">
        <v>194</v>
      </c>
      <c r="E58" s="280">
        <v>120</v>
      </c>
      <c r="F58" s="282">
        <f>'ведом. 2026-2028'!AD39</f>
        <v>71725.3</v>
      </c>
      <c r="G58" s="509"/>
      <c r="H58" s="282">
        <f>'ведом. 2026-2028'!AE39</f>
        <v>68297.399999999994</v>
      </c>
      <c r="I58" s="509"/>
      <c r="J58" s="282">
        <f>'ведом. 2026-2028'!AF39</f>
        <v>68195.399999999994</v>
      </c>
      <c r="K58" s="396"/>
      <c r="L58" s="104"/>
      <c r="N58" s="104"/>
      <c r="O58" s="104"/>
    </row>
    <row r="59" spans="1:15" s="93" customFormat="1" ht="31.5" x14ac:dyDescent="0.25">
      <c r="A59" s="279" t="s">
        <v>505</v>
      </c>
      <c r="B59" s="457" t="s">
        <v>28</v>
      </c>
      <c r="C59" s="1" t="s">
        <v>47</v>
      </c>
      <c r="D59" s="370" t="s">
        <v>506</v>
      </c>
      <c r="E59" s="280"/>
      <c r="F59" s="282">
        <f>F60</f>
        <v>355</v>
      </c>
      <c r="G59" s="509"/>
      <c r="H59" s="282">
        <f t="shared" ref="H59:J60" si="7">H60</f>
        <v>301.5</v>
      </c>
      <c r="I59" s="509"/>
      <c r="J59" s="282">
        <f t="shared" si="7"/>
        <v>349</v>
      </c>
      <c r="K59" s="396"/>
      <c r="L59" s="104"/>
      <c r="N59" s="104"/>
      <c r="O59" s="104"/>
    </row>
    <row r="60" spans="1:15" s="93" customFormat="1" ht="78.75" x14ac:dyDescent="0.25">
      <c r="A60" s="279" t="s">
        <v>385</v>
      </c>
      <c r="B60" s="457" t="s">
        <v>28</v>
      </c>
      <c r="C60" s="1" t="s">
        <v>47</v>
      </c>
      <c r="D60" s="232" t="s">
        <v>507</v>
      </c>
      <c r="E60" s="280"/>
      <c r="F60" s="282">
        <f>F61</f>
        <v>355</v>
      </c>
      <c r="G60" s="509"/>
      <c r="H60" s="282">
        <f t="shared" si="7"/>
        <v>301.5</v>
      </c>
      <c r="I60" s="509"/>
      <c r="J60" s="282">
        <f t="shared" si="7"/>
        <v>349</v>
      </c>
      <c r="K60" s="396"/>
      <c r="L60" s="104"/>
      <c r="N60" s="104"/>
      <c r="O60" s="104"/>
    </row>
    <row r="61" spans="1:15" s="93" customFormat="1" x14ac:dyDescent="0.25">
      <c r="A61" s="279" t="s">
        <v>116</v>
      </c>
      <c r="B61" s="457" t="s">
        <v>28</v>
      </c>
      <c r="C61" s="1" t="s">
        <v>47</v>
      </c>
      <c r="D61" s="232" t="s">
        <v>507</v>
      </c>
      <c r="E61" s="280">
        <v>200</v>
      </c>
      <c r="F61" s="282">
        <f>F62</f>
        <v>355</v>
      </c>
      <c r="G61" s="509"/>
      <c r="H61" s="282">
        <f>H62</f>
        <v>301.5</v>
      </c>
      <c r="I61" s="509"/>
      <c r="J61" s="282">
        <f>J62</f>
        <v>349</v>
      </c>
      <c r="K61" s="396"/>
      <c r="L61" s="104"/>
      <c r="N61" s="104"/>
      <c r="O61" s="104"/>
    </row>
    <row r="62" spans="1:15" s="93" customFormat="1" x14ac:dyDescent="0.25">
      <c r="A62" s="279" t="s">
        <v>50</v>
      </c>
      <c r="B62" s="457" t="s">
        <v>28</v>
      </c>
      <c r="C62" s="1" t="s">
        <v>47</v>
      </c>
      <c r="D62" s="232" t="s">
        <v>507</v>
      </c>
      <c r="E62" s="280">
        <v>240</v>
      </c>
      <c r="F62" s="282">
        <f>'ведом. 2026-2028'!AD43</f>
        <v>355</v>
      </c>
      <c r="G62" s="509"/>
      <c r="H62" s="282">
        <f>'ведом. 2026-2028'!AE43</f>
        <v>301.5</v>
      </c>
      <c r="I62" s="509"/>
      <c r="J62" s="282">
        <f>'ведом. 2026-2028'!AF43</f>
        <v>349</v>
      </c>
      <c r="K62" s="396"/>
      <c r="L62" s="104"/>
      <c r="N62" s="104"/>
      <c r="O62" s="104"/>
    </row>
    <row r="63" spans="1:15" s="93" customFormat="1" ht="31.5" x14ac:dyDescent="0.25">
      <c r="A63" s="330" t="s">
        <v>286</v>
      </c>
      <c r="B63" s="457" t="s">
        <v>28</v>
      </c>
      <c r="C63" s="1" t="s">
        <v>47</v>
      </c>
      <c r="D63" s="232" t="s">
        <v>128</v>
      </c>
      <c r="E63" s="280"/>
      <c r="F63" s="282">
        <f>F64</f>
        <v>6866.1</v>
      </c>
      <c r="G63" s="509"/>
      <c r="H63" s="282">
        <f>H64</f>
        <v>959</v>
      </c>
      <c r="I63" s="509"/>
      <c r="J63" s="282">
        <f>J64</f>
        <v>7291.1</v>
      </c>
      <c r="K63" s="396"/>
      <c r="L63" s="104"/>
      <c r="N63" s="104"/>
      <c r="O63" s="104"/>
    </row>
    <row r="64" spans="1:15" s="93" customFormat="1" ht="47.25" x14ac:dyDescent="0.25">
      <c r="A64" s="316" t="s">
        <v>752</v>
      </c>
      <c r="B64" s="457" t="s">
        <v>28</v>
      </c>
      <c r="C64" s="1" t="s">
        <v>47</v>
      </c>
      <c r="D64" s="232" t="s">
        <v>287</v>
      </c>
      <c r="E64" s="280"/>
      <c r="F64" s="282">
        <f>F65</f>
        <v>6866.1</v>
      </c>
      <c r="G64" s="509"/>
      <c r="H64" s="282">
        <f>H65</f>
        <v>959</v>
      </c>
      <c r="I64" s="509"/>
      <c r="J64" s="282">
        <f>J65</f>
        <v>7291.1</v>
      </c>
      <c r="K64" s="396"/>
      <c r="L64" s="104"/>
      <c r="N64" s="104"/>
      <c r="O64" s="104"/>
    </row>
    <row r="65" spans="1:15" s="93" customFormat="1" ht="31.5" x14ac:dyDescent="0.25">
      <c r="A65" s="436" t="s">
        <v>288</v>
      </c>
      <c r="B65" s="457" t="s">
        <v>28</v>
      </c>
      <c r="C65" s="1" t="s">
        <v>47</v>
      </c>
      <c r="D65" s="232" t="s">
        <v>289</v>
      </c>
      <c r="E65" s="280"/>
      <c r="F65" s="282">
        <f>F66</f>
        <v>6866.1</v>
      </c>
      <c r="G65" s="509"/>
      <c r="H65" s="282">
        <f>H66</f>
        <v>959</v>
      </c>
      <c r="I65" s="509"/>
      <c r="J65" s="282">
        <f>J66</f>
        <v>7291.1</v>
      </c>
      <c r="K65" s="396"/>
      <c r="L65" s="104"/>
      <c r="N65" s="104"/>
      <c r="O65" s="104"/>
    </row>
    <row r="66" spans="1:15" s="93" customFormat="1" ht="94.5" x14ac:dyDescent="0.25">
      <c r="A66" s="436" t="s">
        <v>609</v>
      </c>
      <c r="B66" s="457" t="s">
        <v>28</v>
      </c>
      <c r="C66" s="1" t="s">
        <v>47</v>
      </c>
      <c r="D66" s="370" t="s">
        <v>290</v>
      </c>
      <c r="E66" s="280"/>
      <c r="F66" s="282">
        <f>F67</f>
        <v>6866.1</v>
      </c>
      <c r="G66" s="509"/>
      <c r="H66" s="282">
        <f>H67</f>
        <v>959</v>
      </c>
      <c r="I66" s="509"/>
      <c r="J66" s="282">
        <f>J67</f>
        <v>7291.1</v>
      </c>
      <c r="K66" s="396"/>
      <c r="L66" s="104"/>
      <c r="N66" s="104"/>
      <c r="O66" s="104"/>
    </row>
    <row r="67" spans="1:15" s="93" customFormat="1" x14ac:dyDescent="0.25">
      <c r="A67" s="435" t="s">
        <v>116</v>
      </c>
      <c r="B67" s="457" t="s">
        <v>28</v>
      </c>
      <c r="C67" s="1" t="s">
        <v>47</v>
      </c>
      <c r="D67" s="370" t="s">
        <v>290</v>
      </c>
      <c r="E67" s="280">
        <v>200</v>
      </c>
      <c r="F67" s="282">
        <f>F68</f>
        <v>6866.1</v>
      </c>
      <c r="G67" s="509"/>
      <c r="H67" s="282">
        <f>H68</f>
        <v>959</v>
      </c>
      <c r="I67" s="509"/>
      <c r="J67" s="282">
        <f>J68</f>
        <v>7291.1</v>
      </c>
      <c r="K67" s="396"/>
      <c r="L67" s="104"/>
      <c r="N67" s="104"/>
      <c r="O67" s="104"/>
    </row>
    <row r="68" spans="1:15" s="93" customFormat="1" x14ac:dyDescent="0.25">
      <c r="A68" s="435" t="s">
        <v>50</v>
      </c>
      <c r="B68" s="457" t="s">
        <v>28</v>
      </c>
      <c r="C68" s="1" t="s">
        <v>47</v>
      </c>
      <c r="D68" s="370" t="s">
        <v>290</v>
      </c>
      <c r="E68" s="280">
        <v>240</v>
      </c>
      <c r="F68" s="282">
        <f>'ведом. 2026-2028'!AD49</f>
        <v>6866.1</v>
      </c>
      <c r="G68" s="509"/>
      <c r="H68" s="282">
        <f>'ведом. 2026-2028'!AE49</f>
        <v>959</v>
      </c>
      <c r="I68" s="509"/>
      <c r="J68" s="282">
        <f>'ведом. 2026-2028'!AF49</f>
        <v>7291.1</v>
      </c>
      <c r="K68" s="396"/>
      <c r="L68" s="104"/>
      <c r="N68" s="104"/>
      <c r="O68" s="104"/>
    </row>
    <row r="69" spans="1:15" s="93" customFormat="1" ht="31.5" x14ac:dyDescent="0.25">
      <c r="A69" s="435" t="s">
        <v>67</v>
      </c>
      <c r="B69" s="457" t="s">
        <v>28</v>
      </c>
      <c r="C69" s="1" t="s">
        <v>91</v>
      </c>
      <c r="D69" s="371"/>
      <c r="E69" s="280"/>
      <c r="F69" s="282">
        <f>F70+F87</f>
        <v>42595.4</v>
      </c>
      <c r="G69" s="509"/>
      <c r="H69" s="282">
        <f>H70+H87</f>
        <v>40184.800000000003</v>
      </c>
      <c r="I69" s="509"/>
      <c r="J69" s="282">
        <f>J70+J87</f>
        <v>40324.400000000001</v>
      </c>
      <c r="K69" s="396"/>
      <c r="L69" s="104"/>
      <c r="N69" s="104"/>
      <c r="O69" s="104"/>
    </row>
    <row r="70" spans="1:15" s="93" customFormat="1" x14ac:dyDescent="0.25">
      <c r="A70" s="330" t="s">
        <v>178</v>
      </c>
      <c r="B70" s="457" t="s">
        <v>28</v>
      </c>
      <c r="C70" s="1" t="s">
        <v>91</v>
      </c>
      <c r="D70" s="232" t="s">
        <v>108</v>
      </c>
      <c r="E70" s="280"/>
      <c r="F70" s="282">
        <f>F71</f>
        <v>31818.5</v>
      </c>
      <c r="G70" s="509"/>
      <c r="H70" s="282">
        <f>H71</f>
        <v>29969.7</v>
      </c>
      <c r="I70" s="509"/>
      <c r="J70" s="282">
        <f>J71</f>
        <v>30067.100000000002</v>
      </c>
      <c r="K70" s="396"/>
      <c r="L70" s="104"/>
      <c r="N70" s="104"/>
      <c r="O70" s="104"/>
    </row>
    <row r="71" spans="1:15" s="93" customFormat="1" x14ac:dyDescent="0.25">
      <c r="A71" s="330" t="s">
        <v>181</v>
      </c>
      <c r="B71" s="457" t="s">
        <v>28</v>
      </c>
      <c r="C71" s="1" t="s">
        <v>91</v>
      </c>
      <c r="D71" s="232" t="s">
        <v>182</v>
      </c>
      <c r="E71" s="280"/>
      <c r="F71" s="282">
        <f>F72+F83</f>
        <v>31818.5</v>
      </c>
      <c r="G71" s="509"/>
      <c r="H71" s="282">
        <f>H72+H83</f>
        <v>29969.7</v>
      </c>
      <c r="I71" s="509"/>
      <c r="J71" s="282">
        <f>J72+J83</f>
        <v>30067.100000000002</v>
      </c>
      <c r="K71" s="396"/>
      <c r="L71" s="104"/>
      <c r="N71" s="104"/>
      <c r="O71" s="104"/>
    </row>
    <row r="72" spans="1:15" s="93" customFormat="1" ht="31.5" x14ac:dyDescent="0.25">
      <c r="A72" s="330" t="s">
        <v>183</v>
      </c>
      <c r="B72" s="457" t="s">
        <v>28</v>
      </c>
      <c r="C72" s="1" t="s">
        <v>91</v>
      </c>
      <c r="D72" s="232" t="s">
        <v>184</v>
      </c>
      <c r="E72" s="280"/>
      <c r="F72" s="282">
        <f>F73</f>
        <v>31234.400000000001</v>
      </c>
      <c r="G72" s="509"/>
      <c r="H72" s="282">
        <f>H73</f>
        <v>29534.7</v>
      </c>
      <c r="I72" s="509"/>
      <c r="J72" s="282">
        <f>J73</f>
        <v>29695.100000000002</v>
      </c>
      <c r="K72" s="396"/>
      <c r="L72" s="104"/>
      <c r="N72" s="104"/>
      <c r="O72" s="104"/>
    </row>
    <row r="73" spans="1:15" s="93" customFormat="1" x14ac:dyDescent="0.25">
      <c r="A73" s="436" t="s">
        <v>201</v>
      </c>
      <c r="B73" s="457" t="s">
        <v>28</v>
      </c>
      <c r="C73" s="1" t="s">
        <v>91</v>
      </c>
      <c r="D73" s="370" t="s">
        <v>202</v>
      </c>
      <c r="E73" s="280"/>
      <c r="F73" s="282">
        <f>F74+F77+F80</f>
        <v>31234.400000000001</v>
      </c>
      <c r="G73" s="509"/>
      <c r="H73" s="282">
        <f t="shared" ref="H73:J73" si="8">H74+H77+H80</f>
        <v>29534.7</v>
      </c>
      <c r="I73" s="509"/>
      <c r="J73" s="282">
        <f t="shared" si="8"/>
        <v>29695.100000000002</v>
      </c>
      <c r="K73" s="396"/>
      <c r="L73" s="104"/>
      <c r="N73" s="104"/>
      <c r="O73" s="104"/>
    </row>
    <row r="74" spans="1:15" s="93" customFormat="1" ht="31.5" x14ac:dyDescent="0.25">
      <c r="A74" s="435" t="s">
        <v>203</v>
      </c>
      <c r="B74" s="457" t="s">
        <v>28</v>
      </c>
      <c r="C74" s="1" t="s">
        <v>91</v>
      </c>
      <c r="D74" s="370" t="s">
        <v>204</v>
      </c>
      <c r="E74" s="280"/>
      <c r="F74" s="282">
        <f>F75</f>
        <v>3239.3</v>
      </c>
      <c r="G74" s="509"/>
      <c r="H74" s="282">
        <f t="shared" ref="H74:J74" si="9">H75</f>
        <v>3324.5</v>
      </c>
      <c r="I74" s="509"/>
      <c r="J74" s="282">
        <f t="shared" si="9"/>
        <v>3434.2</v>
      </c>
      <c r="K74" s="396"/>
      <c r="L74" s="104"/>
      <c r="N74" s="104"/>
      <c r="O74" s="104"/>
    </row>
    <row r="75" spans="1:15" s="93" customFormat="1" x14ac:dyDescent="0.25">
      <c r="A75" s="435" t="s">
        <v>116</v>
      </c>
      <c r="B75" s="457" t="s">
        <v>28</v>
      </c>
      <c r="C75" s="1" t="s">
        <v>91</v>
      </c>
      <c r="D75" s="370" t="s">
        <v>204</v>
      </c>
      <c r="E75" s="280">
        <v>200</v>
      </c>
      <c r="F75" s="282">
        <f>F76</f>
        <v>3239.3</v>
      </c>
      <c r="G75" s="509"/>
      <c r="H75" s="282">
        <f>H76</f>
        <v>3324.5</v>
      </c>
      <c r="I75" s="509"/>
      <c r="J75" s="282">
        <f>J76</f>
        <v>3434.2</v>
      </c>
      <c r="K75" s="396"/>
      <c r="L75" s="104"/>
      <c r="N75" s="104"/>
      <c r="O75" s="104"/>
    </row>
    <row r="76" spans="1:15" s="93" customFormat="1" x14ac:dyDescent="0.25">
      <c r="A76" s="435" t="s">
        <v>50</v>
      </c>
      <c r="B76" s="457" t="s">
        <v>28</v>
      </c>
      <c r="C76" s="1" t="s">
        <v>91</v>
      </c>
      <c r="D76" s="370" t="s">
        <v>204</v>
      </c>
      <c r="E76" s="280">
        <v>240</v>
      </c>
      <c r="F76" s="282">
        <f>'ведом. 2026-2028'!AD505</f>
        <v>3239.3</v>
      </c>
      <c r="G76" s="509"/>
      <c r="H76" s="282">
        <f>'ведом. 2026-2028'!AE505</f>
        <v>3324.5</v>
      </c>
      <c r="I76" s="509"/>
      <c r="J76" s="282">
        <f>'ведом. 2026-2028'!AF505</f>
        <v>3434.2</v>
      </c>
      <c r="K76" s="396"/>
      <c r="L76" s="104"/>
      <c r="N76" s="104"/>
      <c r="O76" s="104"/>
    </row>
    <row r="77" spans="1:15" s="93" customFormat="1" ht="31.5" x14ac:dyDescent="0.25">
      <c r="A77" s="435" t="s">
        <v>208</v>
      </c>
      <c r="B77" s="457" t="s">
        <v>28</v>
      </c>
      <c r="C77" s="1" t="s">
        <v>91</v>
      </c>
      <c r="D77" s="278" t="str">
        <f>D78</f>
        <v>12 5 01 00162</v>
      </c>
      <c r="E77" s="280"/>
      <c r="F77" s="282">
        <f>F79</f>
        <v>15560.5</v>
      </c>
      <c r="G77" s="509"/>
      <c r="H77" s="282">
        <f>H79</f>
        <v>14536.2</v>
      </c>
      <c r="I77" s="509"/>
      <c r="J77" s="282">
        <f>J79</f>
        <v>14536.2</v>
      </c>
      <c r="K77" s="396"/>
      <c r="L77" s="104"/>
      <c r="N77" s="104"/>
      <c r="O77" s="104"/>
    </row>
    <row r="78" spans="1:15" s="93" customFormat="1" ht="47.25" x14ac:dyDescent="0.25">
      <c r="A78" s="435" t="s">
        <v>40</v>
      </c>
      <c r="B78" s="457" t="s">
        <v>28</v>
      </c>
      <c r="C78" s="1" t="s">
        <v>91</v>
      </c>
      <c r="D78" s="278" t="str">
        <f>D79</f>
        <v>12 5 01 00162</v>
      </c>
      <c r="E78" s="280">
        <v>100</v>
      </c>
      <c r="F78" s="282">
        <f>F79</f>
        <v>15560.5</v>
      </c>
      <c r="G78" s="509"/>
      <c r="H78" s="282">
        <f>H79</f>
        <v>14536.2</v>
      </c>
      <c r="I78" s="509"/>
      <c r="J78" s="282">
        <f>J79</f>
        <v>14536.2</v>
      </c>
      <c r="K78" s="396"/>
      <c r="L78" s="104"/>
      <c r="N78" s="104"/>
      <c r="O78" s="104"/>
    </row>
    <row r="79" spans="1:15" s="93" customFormat="1" x14ac:dyDescent="0.25">
      <c r="A79" s="435" t="s">
        <v>92</v>
      </c>
      <c r="B79" s="457" t="s">
        <v>28</v>
      </c>
      <c r="C79" s="1" t="s">
        <v>91</v>
      </c>
      <c r="D79" s="370" t="s">
        <v>205</v>
      </c>
      <c r="E79" s="280">
        <v>120</v>
      </c>
      <c r="F79" s="282">
        <f>'ведом. 2026-2028'!AD508</f>
        <v>15560.5</v>
      </c>
      <c r="G79" s="509"/>
      <c r="H79" s="282">
        <f>'ведом. 2026-2028'!AE508</f>
        <v>14536.2</v>
      </c>
      <c r="I79" s="509"/>
      <c r="J79" s="282">
        <f>'ведом. 2026-2028'!AF508</f>
        <v>14536.2</v>
      </c>
      <c r="K79" s="396"/>
      <c r="L79" s="104"/>
      <c r="N79" s="104"/>
      <c r="O79" s="104"/>
    </row>
    <row r="80" spans="1:15" s="93" customFormat="1" ht="31.5" x14ac:dyDescent="0.25">
      <c r="A80" s="435" t="s">
        <v>207</v>
      </c>
      <c r="B80" s="457" t="s">
        <v>28</v>
      </c>
      <c r="C80" s="1" t="s">
        <v>91</v>
      </c>
      <c r="D80" s="278" t="str">
        <f>D81</f>
        <v>12 5 01 00163</v>
      </c>
      <c r="E80" s="280"/>
      <c r="F80" s="282">
        <f>F81</f>
        <v>12434.6</v>
      </c>
      <c r="G80" s="509"/>
      <c r="H80" s="282">
        <f>H81</f>
        <v>11674</v>
      </c>
      <c r="I80" s="509"/>
      <c r="J80" s="282">
        <f>J81</f>
        <v>11724.7</v>
      </c>
      <c r="K80" s="396"/>
      <c r="L80" s="104"/>
      <c r="N80" s="104"/>
      <c r="O80" s="104"/>
    </row>
    <row r="81" spans="1:15" s="93" customFormat="1" ht="47.25" x14ac:dyDescent="0.25">
      <c r="A81" s="435" t="s">
        <v>40</v>
      </c>
      <c r="B81" s="457" t="s">
        <v>28</v>
      </c>
      <c r="C81" s="1" t="s">
        <v>91</v>
      </c>
      <c r="D81" s="278" t="str">
        <f>D82</f>
        <v>12 5 01 00163</v>
      </c>
      <c r="E81" s="280">
        <v>100</v>
      </c>
      <c r="F81" s="282">
        <f>F82</f>
        <v>12434.6</v>
      </c>
      <c r="G81" s="509"/>
      <c r="H81" s="282">
        <f>H82</f>
        <v>11674</v>
      </c>
      <c r="I81" s="509"/>
      <c r="J81" s="282">
        <f>J82</f>
        <v>11724.7</v>
      </c>
      <c r="K81" s="396"/>
      <c r="L81" s="104"/>
      <c r="N81" s="104"/>
      <c r="O81" s="104"/>
    </row>
    <row r="82" spans="1:15" s="93" customFormat="1" x14ac:dyDescent="0.25">
      <c r="A82" s="435" t="s">
        <v>92</v>
      </c>
      <c r="B82" s="457" t="s">
        <v>28</v>
      </c>
      <c r="C82" s="1" t="s">
        <v>91</v>
      </c>
      <c r="D82" s="370" t="s">
        <v>206</v>
      </c>
      <c r="E82" s="280">
        <v>120</v>
      </c>
      <c r="F82" s="282">
        <f>'ведом. 2026-2028'!AD511</f>
        <v>12434.6</v>
      </c>
      <c r="G82" s="509"/>
      <c r="H82" s="282">
        <f>'ведом. 2026-2028'!AE511</f>
        <v>11674</v>
      </c>
      <c r="I82" s="509"/>
      <c r="J82" s="282">
        <f>'ведом. 2026-2028'!AF511</f>
        <v>11724.7</v>
      </c>
      <c r="K82" s="396"/>
      <c r="L82" s="104"/>
      <c r="N82" s="104"/>
      <c r="O82" s="104"/>
    </row>
    <row r="83" spans="1:15" s="93" customFormat="1" ht="31.5" x14ac:dyDescent="0.25">
      <c r="A83" s="279" t="s">
        <v>505</v>
      </c>
      <c r="B83" s="457" t="s">
        <v>28</v>
      </c>
      <c r="C83" s="1" t="s">
        <v>91</v>
      </c>
      <c r="D83" s="370" t="s">
        <v>506</v>
      </c>
      <c r="E83" s="280"/>
      <c r="F83" s="282">
        <f>F84</f>
        <v>584.1</v>
      </c>
      <c r="G83" s="509"/>
      <c r="H83" s="282">
        <f t="shared" ref="H83:J85" si="10">H84</f>
        <v>435</v>
      </c>
      <c r="I83" s="509"/>
      <c r="J83" s="282">
        <f t="shared" si="10"/>
        <v>372</v>
      </c>
      <c r="K83" s="396"/>
      <c r="L83" s="104"/>
      <c r="N83" s="104"/>
      <c r="O83" s="104"/>
    </row>
    <row r="84" spans="1:15" s="93" customFormat="1" ht="78.75" x14ac:dyDescent="0.25">
      <c r="A84" s="279" t="s">
        <v>385</v>
      </c>
      <c r="B84" s="457" t="s">
        <v>28</v>
      </c>
      <c r="C84" s="1" t="s">
        <v>91</v>
      </c>
      <c r="D84" s="232" t="s">
        <v>507</v>
      </c>
      <c r="E84" s="280"/>
      <c r="F84" s="282">
        <f>F85</f>
        <v>584.1</v>
      </c>
      <c r="G84" s="509"/>
      <c r="H84" s="282">
        <f t="shared" si="10"/>
        <v>435</v>
      </c>
      <c r="I84" s="509"/>
      <c r="J84" s="282">
        <f t="shared" si="10"/>
        <v>372</v>
      </c>
      <c r="K84" s="396"/>
      <c r="L84" s="104"/>
      <c r="N84" s="104"/>
      <c r="O84" s="104"/>
    </row>
    <row r="85" spans="1:15" s="93" customFormat="1" x14ac:dyDescent="0.25">
      <c r="A85" s="279" t="s">
        <v>116</v>
      </c>
      <c r="B85" s="457" t="s">
        <v>28</v>
      </c>
      <c r="C85" s="1" t="s">
        <v>91</v>
      </c>
      <c r="D85" s="232" t="s">
        <v>507</v>
      </c>
      <c r="E85" s="280">
        <v>200</v>
      </c>
      <c r="F85" s="282">
        <f>F86</f>
        <v>584.1</v>
      </c>
      <c r="G85" s="509"/>
      <c r="H85" s="282">
        <f t="shared" si="10"/>
        <v>435</v>
      </c>
      <c r="I85" s="509"/>
      <c r="J85" s="282">
        <f t="shared" si="10"/>
        <v>372</v>
      </c>
      <c r="K85" s="396"/>
      <c r="L85" s="104"/>
      <c r="N85" s="104"/>
      <c r="O85" s="104"/>
    </row>
    <row r="86" spans="1:15" s="93" customFormat="1" x14ac:dyDescent="0.25">
      <c r="A86" s="279" t="s">
        <v>50</v>
      </c>
      <c r="B86" s="457" t="s">
        <v>28</v>
      </c>
      <c r="C86" s="1" t="s">
        <v>91</v>
      </c>
      <c r="D86" s="232" t="s">
        <v>507</v>
      </c>
      <c r="E86" s="280">
        <v>240</v>
      </c>
      <c r="F86" s="282">
        <f>'ведом. 2026-2028'!AD515+'ведом. 2026-2028'!AD912</f>
        <v>584.1</v>
      </c>
      <c r="G86" s="509"/>
      <c r="H86" s="282">
        <f>'ведом. 2026-2028'!AE515+'ведом. 2026-2028'!AE912</f>
        <v>435</v>
      </c>
      <c r="I86" s="509"/>
      <c r="J86" s="282">
        <f>'ведом. 2026-2028'!AF515+'ведом. 2026-2028'!AF912</f>
        <v>372</v>
      </c>
      <c r="K86" s="396"/>
      <c r="L86" s="104"/>
      <c r="N86" s="104"/>
      <c r="O86" s="104"/>
    </row>
    <row r="87" spans="1:15" s="93" customFormat="1" x14ac:dyDescent="0.25">
      <c r="A87" s="330" t="s">
        <v>263</v>
      </c>
      <c r="B87" s="457" t="s">
        <v>28</v>
      </c>
      <c r="C87" s="1" t="s">
        <v>91</v>
      </c>
      <c r="D87" s="232" t="s">
        <v>95</v>
      </c>
      <c r="E87" s="280"/>
      <c r="F87" s="282">
        <f>F88</f>
        <v>10776.900000000001</v>
      </c>
      <c r="G87" s="509"/>
      <c r="H87" s="282">
        <f>H88</f>
        <v>10215.1</v>
      </c>
      <c r="I87" s="509"/>
      <c r="J87" s="282">
        <f>J88</f>
        <v>10257.299999999999</v>
      </c>
      <c r="K87" s="396"/>
      <c r="L87" s="104"/>
      <c r="N87" s="104"/>
      <c r="O87" s="104"/>
    </row>
    <row r="88" spans="1:15" s="93" customFormat="1" x14ac:dyDescent="0.25">
      <c r="A88" s="436" t="s">
        <v>261</v>
      </c>
      <c r="B88" s="457" t="s">
        <v>28</v>
      </c>
      <c r="C88" s="1" t="s">
        <v>91</v>
      </c>
      <c r="D88" s="232" t="s">
        <v>262</v>
      </c>
      <c r="E88" s="280"/>
      <c r="F88" s="282">
        <f>F89+F92+F95+F98</f>
        <v>10776.900000000001</v>
      </c>
      <c r="G88" s="509"/>
      <c r="H88" s="282">
        <f>H89+H92+H95+H98</f>
        <v>10215.1</v>
      </c>
      <c r="I88" s="509"/>
      <c r="J88" s="282">
        <f>J89+J92+J95+J98</f>
        <v>10257.299999999999</v>
      </c>
      <c r="K88" s="396"/>
      <c r="L88" s="104"/>
      <c r="N88" s="104"/>
      <c r="O88" s="104"/>
    </row>
    <row r="89" spans="1:15" s="93" customFormat="1" x14ac:dyDescent="0.25">
      <c r="A89" s="435" t="s">
        <v>264</v>
      </c>
      <c r="B89" s="457" t="s">
        <v>28</v>
      </c>
      <c r="C89" s="1" t="s">
        <v>91</v>
      </c>
      <c r="D89" s="232" t="s">
        <v>265</v>
      </c>
      <c r="E89" s="280"/>
      <c r="F89" s="282">
        <f>F90</f>
        <v>1200.5</v>
      </c>
      <c r="G89" s="509"/>
      <c r="H89" s="282">
        <f>H90</f>
        <v>1233.9000000000001</v>
      </c>
      <c r="I89" s="509"/>
      <c r="J89" s="282">
        <f>J90</f>
        <v>1276.0999999999999</v>
      </c>
      <c r="K89" s="396"/>
      <c r="L89" s="104"/>
      <c r="N89" s="104"/>
      <c r="O89" s="104"/>
    </row>
    <row r="90" spans="1:15" s="93" customFormat="1" x14ac:dyDescent="0.25">
      <c r="A90" s="435" t="s">
        <v>116</v>
      </c>
      <c r="B90" s="457" t="s">
        <v>28</v>
      </c>
      <c r="C90" s="1" t="s">
        <v>91</v>
      </c>
      <c r="D90" s="232" t="s">
        <v>265</v>
      </c>
      <c r="E90" s="280">
        <v>200</v>
      </c>
      <c r="F90" s="282">
        <f>F91</f>
        <v>1200.5</v>
      </c>
      <c r="G90" s="509"/>
      <c r="H90" s="282">
        <f>H91</f>
        <v>1233.9000000000001</v>
      </c>
      <c r="I90" s="509"/>
      <c r="J90" s="282">
        <f>J91</f>
        <v>1276.0999999999999</v>
      </c>
      <c r="K90" s="396"/>
      <c r="L90" s="104"/>
      <c r="N90" s="104"/>
      <c r="O90" s="104"/>
    </row>
    <row r="91" spans="1:15" s="93" customFormat="1" x14ac:dyDescent="0.25">
      <c r="A91" s="435" t="s">
        <v>50</v>
      </c>
      <c r="B91" s="457" t="s">
        <v>28</v>
      </c>
      <c r="C91" s="1" t="s">
        <v>91</v>
      </c>
      <c r="D91" s="232" t="s">
        <v>265</v>
      </c>
      <c r="E91" s="280">
        <v>240</v>
      </c>
      <c r="F91" s="282">
        <f>'ведом. 2026-2028'!AD917</f>
        <v>1200.5</v>
      </c>
      <c r="G91" s="509"/>
      <c r="H91" s="282">
        <f>'ведом. 2026-2028'!AE917</f>
        <v>1233.9000000000001</v>
      </c>
      <c r="I91" s="509"/>
      <c r="J91" s="282">
        <f>'ведом. 2026-2028'!AF917</f>
        <v>1276.0999999999999</v>
      </c>
      <c r="K91" s="396"/>
      <c r="L91" s="104"/>
      <c r="N91" s="104"/>
      <c r="O91" s="104"/>
    </row>
    <row r="92" spans="1:15" s="93" customFormat="1" ht="31.5" x14ac:dyDescent="0.25">
      <c r="A92" s="435" t="s">
        <v>266</v>
      </c>
      <c r="B92" s="457" t="s">
        <v>28</v>
      </c>
      <c r="C92" s="1" t="s">
        <v>91</v>
      </c>
      <c r="D92" s="232" t="s">
        <v>267</v>
      </c>
      <c r="E92" s="280"/>
      <c r="F92" s="282">
        <f>F93</f>
        <v>2649.5</v>
      </c>
      <c r="G92" s="509"/>
      <c r="H92" s="282">
        <f>H93</f>
        <v>2469</v>
      </c>
      <c r="I92" s="509"/>
      <c r="J92" s="282">
        <f>J93</f>
        <v>2469</v>
      </c>
      <c r="K92" s="396"/>
      <c r="L92" s="104"/>
      <c r="N92" s="104"/>
      <c r="O92" s="104"/>
    </row>
    <row r="93" spans="1:15" s="93" customFormat="1" ht="47.25" x14ac:dyDescent="0.25">
      <c r="A93" s="435" t="s">
        <v>40</v>
      </c>
      <c r="B93" s="457" t="s">
        <v>28</v>
      </c>
      <c r="C93" s="1" t="s">
        <v>91</v>
      </c>
      <c r="D93" s="232" t="s">
        <v>267</v>
      </c>
      <c r="E93" s="280">
        <v>100</v>
      </c>
      <c r="F93" s="282">
        <f>F94</f>
        <v>2649.5</v>
      </c>
      <c r="G93" s="509"/>
      <c r="H93" s="282">
        <f>H94</f>
        <v>2469</v>
      </c>
      <c r="I93" s="509"/>
      <c r="J93" s="282">
        <f>J94</f>
        <v>2469</v>
      </c>
      <c r="K93" s="396"/>
      <c r="L93" s="104"/>
      <c r="N93" s="104"/>
      <c r="O93" s="104"/>
    </row>
    <row r="94" spans="1:15" s="93" customFormat="1" x14ac:dyDescent="0.25">
      <c r="A94" s="435" t="s">
        <v>92</v>
      </c>
      <c r="B94" s="457" t="s">
        <v>28</v>
      </c>
      <c r="C94" s="1" t="s">
        <v>91</v>
      </c>
      <c r="D94" s="232" t="s">
        <v>267</v>
      </c>
      <c r="E94" s="280">
        <v>120</v>
      </c>
      <c r="F94" s="282">
        <f>'ведом. 2026-2028'!AD920</f>
        <v>2649.5</v>
      </c>
      <c r="G94" s="509"/>
      <c r="H94" s="282">
        <f>'ведом. 2026-2028'!AE920</f>
        <v>2469</v>
      </c>
      <c r="I94" s="509"/>
      <c r="J94" s="282">
        <f>'ведом. 2026-2028'!AF920</f>
        <v>2469</v>
      </c>
      <c r="K94" s="396"/>
      <c r="L94" s="104"/>
      <c r="N94" s="104"/>
      <c r="O94" s="104"/>
    </row>
    <row r="95" spans="1:15" s="93" customFormat="1" ht="31.5" x14ac:dyDescent="0.25">
      <c r="A95" s="435" t="s">
        <v>269</v>
      </c>
      <c r="B95" s="457" t="s">
        <v>28</v>
      </c>
      <c r="C95" s="1" t="s">
        <v>91</v>
      </c>
      <c r="D95" s="232" t="s">
        <v>268</v>
      </c>
      <c r="E95" s="280"/>
      <c r="F95" s="282">
        <f>F96</f>
        <v>4455.2</v>
      </c>
      <c r="G95" s="509"/>
      <c r="H95" s="282">
        <f>H96</f>
        <v>4219.3</v>
      </c>
      <c r="I95" s="509"/>
      <c r="J95" s="282">
        <f>J96</f>
        <v>4219.3</v>
      </c>
      <c r="K95" s="396"/>
      <c r="L95" s="104"/>
      <c r="N95" s="104"/>
      <c r="O95" s="104"/>
    </row>
    <row r="96" spans="1:15" s="93" customFormat="1" ht="47.25" x14ac:dyDescent="0.25">
      <c r="A96" s="435" t="s">
        <v>40</v>
      </c>
      <c r="B96" s="457" t="s">
        <v>28</v>
      </c>
      <c r="C96" s="1" t="s">
        <v>91</v>
      </c>
      <c r="D96" s="232" t="s">
        <v>268</v>
      </c>
      <c r="E96" s="280">
        <v>100</v>
      </c>
      <c r="F96" s="282">
        <f>F97</f>
        <v>4455.2</v>
      </c>
      <c r="G96" s="509"/>
      <c r="H96" s="282">
        <f>H97</f>
        <v>4219.3</v>
      </c>
      <c r="I96" s="509"/>
      <c r="J96" s="282">
        <f>J97</f>
        <v>4219.3</v>
      </c>
      <c r="K96" s="396"/>
      <c r="L96" s="104"/>
      <c r="N96" s="104"/>
      <c r="O96" s="104"/>
    </row>
    <row r="97" spans="1:15" s="93" customFormat="1" x14ac:dyDescent="0.25">
      <c r="A97" s="435" t="s">
        <v>92</v>
      </c>
      <c r="B97" s="457" t="s">
        <v>28</v>
      </c>
      <c r="C97" s="1" t="s">
        <v>91</v>
      </c>
      <c r="D97" s="232" t="s">
        <v>268</v>
      </c>
      <c r="E97" s="280">
        <v>120</v>
      </c>
      <c r="F97" s="282">
        <f>'ведом. 2026-2028'!AD923</f>
        <v>4455.2</v>
      </c>
      <c r="G97" s="509"/>
      <c r="H97" s="282">
        <f>'ведом. 2026-2028'!AE923</f>
        <v>4219.3</v>
      </c>
      <c r="I97" s="509"/>
      <c r="J97" s="282">
        <f>'ведом. 2026-2028'!AF923</f>
        <v>4219.3</v>
      </c>
      <c r="K97" s="396"/>
      <c r="L97" s="104"/>
      <c r="N97" s="104"/>
      <c r="O97" s="104"/>
    </row>
    <row r="98" spans="1:15" s="93" customFormat="1" ht="31.5" x14ac:dyDescent="0.25">
      <c r="A98" s="279" t="s">
        <v>382</v>
      </c>
      <c r="B98" s="457" t="s">
        <v>28</v>
      </c>
      <c r="C98" s="1" t="s">
        <v>91</v>
      </c>
      <c r="D98" s="232" t="s">
        <v>383</v>
      </c>
      <c r="E98" s="280"/>
      <c r="F98" s="282">
        <f>F99</f>
        <v>2471.6999999999998</v>
      </c>
      <c r="G98" s="509"/>
      <c r="H98" s="282">
        <f>H99</f>
        <v>2292.9</v>
      </c>
      <c r="I98" s="509"/>
      <c r="J98" s="282">
        <f>J99</f>
        <v>2292.9</v>
      </c>
      <c r="K98" s="396"/>
      <c r="L98" s="104"/>
      <c r="N98" s="104"/>
      <c r="O98" s="104"/>
    </row>
    <row r="99" spans="1:15" s="93" customFormat="1" ht="47.25" x14ac:dyDescent="0.25">
      <c r="A99" s="279" t="s">
        <v>40</v>
      </c>
      <c r="B99" s="457" t="s">
        <v>28</v>
      </c>
      <c r="C99" s="1" t="s">
        <v>91</v>
      </c>
      <c r="D99" s="232" t="s">
        <v>383</v>
      </c>
      <c r="E99" s="280">
        <v>100</v>
      </c>
      <c r="F99" s="282">
        <f>F100</f>
        <v>2471.6999999999998</v>
      </c>
      <c r="G99" s="509"/>
      <c r="H99" s="282">
        <f>H100</f>
        <v>2292.9</v>
      </c>
      <c r="I99" s="509"/>
      <c r="J99" s="282">
        <f>J100</f>
        <v>2292.9</v>
      </c>
      <c r="K99" s="396"/>
      <c r="L99" s="104"/>
      <c r="N99" s="104"/>
      <c r="O99" s="104"/>
    </row>
    <row r="100" spans="1:15" s="93" customFormat="1" x14ac:dyDescent="0.25">
      <c r="A100" s="279" t="s">
        <v>92</v>
      </c>
      <c r="B100" s="457" t="s">
        <v>28</v>
      </c>
      <c r="C100" s="1" t="s">
        <v>91</v>
      </c>
      <c r="D100" s="232" t="s">
        <v>383</v>
      </c>
      <c r="E100" s="280">
        <v>120</v>
      </c>
      <c r="F100" s="282">
        <f>'ведом. 2026-2028'!AD926</f>
        <v>2471.6999999999998</v>
      </c>
      <c r="G100" s="509"/>
      <c r="H100" s="282">
        <f>'ведом. 2026-2028'!AE926</f>
        <v>2292.9</v>
      </c>
      <c r="I100" s="509"/>
      <c r="J100" s="282">
        <f>'ведом. 2026-2028'!AF926</f>
        <v>2292.9</v>
      </c>
      <c r="K100" s="396"/>
      <c r="L100" s="104"/>
      <c r="N100" s="104"/>
      <c r="O100" s="104"/>
    </row>
    <row r="101" spans="1:15" s="93" customFormat="1" x14ac:dyDescent="0.25">
      <c r="A101" s="435" t="s">
        <v>2</v>
      </c>
      <c r="B101" s="457" t="s">
        <v>28</v>
      </c>
      <c r="C101" s="1">
        <v>11</v>
      </c>
      <c r="D101" s="371"/>
      <c r="E101" s="280"/>
      <c r="F101" s="282">
        <f>F102</f>
        <v>1000</v>
      </c>
      <c r="G101" s="509"/>
      <c r="H101" s="282">
        <f>H102</f>
        <v>0</v>
      </c>
      <c r="I101" s="509"/>
      <c r="J101" s="282">
        <f>J102</f>
        <v>0</v>
      </c>
      <c r="K101" s="396"/>
      <c r="L101" s="104"/>
      <c r="N101" s="104"/>
      <c r="O101" s="104"/>
    </row>
    <row r="102" spans="1:15" s="93" customFormat="1" x14ac:dyDescent="0.25">
      <c r="A102" s="435" t="s">
        <v>317</v>
      </c>
      <c r="B102" s="459" t="s">
        <v>28</v>
      </c>
      <c r="C102" s="247">
        <v>11</v>
      </c>
      <c r="D102" s="295" t="s">
        <v>133</v>
      </c>
      <c r="E102" s="248"/>
      <c r="F102" s="282">
        <f>F103</f>
        <v>1000</v>
      </c>
      <c r="G102" s="509"/>
      <c r="H102" s="282">
        <f>H103</f>
        <v>0</v>
      </c>
      <c r="I102" s="509"/>
      <c r="J102" s="282">
        <f>J103</f>
        <v>0</v>
      </c>
      <c r="K102" s="396"/>
      <c r="L102" s="104"/>
      <c r="N102" s="104"/>
      <c r="O102" s="104"/>
    </row>
    <row r="103" spans="1:15" s="93" customFormat="1" ht="31.5" x14ac:dyDescent="0.25">
      <c r="A103" s="436" t="s">
        <v>310</v>
      </c>
      <c r="B103" s="457" t="s">
        <v>28</v>
      </c>
      <c r="C103" s="1">
        <v>11</v>
      </c>
      <c r="D103" s="232" t="s">
        <v>311</v>
      </c>
      <c r="E103" s="280"/>
      <c r="F103" s="282">
        <f>F104</f>
        <v>1000</v>
      </c>
      <c r="G103" s="509"/>
      <c r="H103" s="282">
        <f>H104</f>
        <v>0</v>
      </c>
      <c r="I103" s="509"/>
      <c r="J103" s="282">
        <f>J104</f>
        <v>0</v>
      </c>
      <c r="K103" s="396"/>
      <c r="L103" s="104"/>
      <c r="N103" s="104"/>
      <c r="O103" s="104"/>
    </row>
    <row r="104" spans="1:15" s="93" customFormat="1" x14ac:dyDescent="0.25">
      <c r="A104" s="279" t="s">
        <v>41</v>
      </c>
      <c r="B104" s="457" t="s">
        <v>28</v>
      </c>
      <c r="C104" s="1">
        <v>11</v>
      </c>
      <c r="D104" s="232" t="s">
        <v>311</v>
      </c>
      <c r="E104" s="280">
        <v>800</v>
      </c>
      <c r="F104" s="282">
        <f>F105</f>
        <v>1000</v>
      </c>
      <c r="G104" s="509"/>
      <c r="H104" s="282">
        <f>H105</f>
        <v>0</v>
      </c>
      <c r="I104" s="509"/>
      <c r="J104" s="282">
        <f>J105</f>
        <v>0</v>
      </c>
      <c r="K104" s="396"/>
      <c r="L104" s="104"/>
      <c r="N104" s="104"/>
      <c r="O104" s="104"/>
    </row>
    <row r="105" spans="1:15" s="93" customFormat="1" x14ac:dyDescent="0.25">
      <c r="A105" s="267" t="s">
        <v>132</v>
      </c>
      <c r="B105" s="457" t="s">
        <v>28</v>
      </c>
      <c r="C105" s="1">
        <v>11</v>
      </c>
      <c r="D105" s="232" t="s">
        <v>311</v>
      </c>
      <c r="E105" s="280">
        <v>870</v>
      </c>
      <c r="F105" s="282">
        <f>'ведом. 2026-2028'!AD54</f>
        <v>1000</v>
      </c>
      <c r="G105" s="509"/>
      <c r="H105" s="282">
        <f>'ведом. 2026-2028'!AE54</f>
        <v>0</v>
      </c>
      <c r="I105" s="509"/>
      <c r="J105" s="282">
        <f>'ведом. 2026-2028'!AF54</f>
        <v>0</v>
      </c>
      <c r="K105" s="396"/>
      <c r="L105" s="104"/>
      <c r="N105" s="104"/>
      <c r="O105" s="104"/>
    </row>
    <row r="106" spans="1:15" s="93" customFormat="1" x14ac:dyDescent="0.25">
      <c r="A106" s="435" t="s">
        <v>14</v>
      </c>
      <c r="B106" s="457" t="s">
        <v>28</v>
      </c>
      <c r="C106" s="1">
        <v>13</v>
      </c>
      <c r="D106" s="371"/>
      <c r="E106" s="280"/>
      <c r="F106" s="282">
        <f t="shared" ref="F106:K106" si="11">F107+F171+F177+F188</f>
        <v>290841.39999999997</v>
      </c>
      <c r="G106" s="509">
        <f t="shared" si="11"/>
        <v>2545.4</v>
      </c>
      <c r="H106" s="282">
        <f t="shared" si="11"/>
        <v>231587.69999999998</v>
      </c>
      <c r="I106" s="509">
        <f t="shared" si="11"/>
        <v>1674.9</v>
      </c>
      <c r="J106" s="282">
        <f t="shared" si="11"/>
        <v>210872.9</v>
      </c>
      <c r="K106" s="396">
        <f t="shared" si="11"/>
        <v>1678</v>
      </c>
      <c r="L106" s="104"/>
      <c r="N106" s="104"/>
      <c r="O106" s="104"/>
    </row>
    <row r="107" spans="1:15" s="93" customFormat="1" x14ac:dyDescent="0.25">
      <c r="A107" s="330" t="s">
        <v>178</v>
      </c>
      <c r="B107" s="457" t="s">
        <v>28</v>
      </c>
      <c r="C107" s="1">
        <v>13</v>
      </c>
      <c r="D107" s="232" t="s">
        <v>108</v>
      </c>
      <c r="E107" s="280"/>
      <c r="F107" s="282">
        <f t="shared" ref="F107:K107" si="12">F108+F134</f>
        <v>220239.8</v>
      </c>
      <c r="G107" s="509">
        <f t="shared" si="12"/>
        <v>1658</v>
      </c>
      <c r="H107" s="282">
        <f t="shared" si="12"/>
        <v>176128.8</v>
      </c>
      <c r="I107" s="509">
        <f t="shared" si="12"/>
        <v>1658</v>
      </c>
      <c r="J107" s="282">
        <f t="shared" si="12"/>
        <v>152101.5</v>
      </c>
      <c r="K107" s="396">
        <f t="shared" si="12"/>
        <v>1658</v>
      </c>
      <c r="L107" s="104"/>
      <c r="N107" s="104"/>
      <c r="O107" s="104"/>
    </row>
    <row r="108" spans="1:15" s="93" customFormat="1" x14ac:dyDescent="0.25">
      <c r="A108" s="330" t="s">
        <v>501</v>
      </c>
      <c r="B108" s="457" t="s">
        <v>28</v>
      </c>
      <c r="C108" s="1">
        <v>13</v>
      </c>
      <c r="D108" s="232" t="s">
        <v>109</v>
      </c>
      <c r="E108" s="280"/>
      <c r="F108" s="282">
        <f t="shared" ref="F108:K108" si="13">F109+F117+F123</f>
        <v>40225.199999999997</v>
      </c>
      <c r="G108" s="509">
        <f t="shared" si="13"/>
        <v>1658</v>
      </c>
      <c r="H108" s="282">
        <f t="shared" si="13"/>
        <v>38824.800000000003</v>
      </c>
      <c r="I108" s="509">
        <f t="shared" si="13"/>
        <v>1658</v>
      </c>
      <c r="J108" s="282">
        <f t="shared" si="13"/>
        <v>39402.9</v>
      </c>
      <c r="K108" s="396">
        <f t="shared" si="13"/>
        <v>1658</v>
      </c>
      <c r="L108" s="104"/>
      <c r="N108" s="104"/>
      <c r="O108" s="104"/>
    </row>
    <row r="109" spans="1:15" s="93" customFormat="1" ht="31.5" x14ac:dyDescent="0.25">
      <c r="A109" s="436" t="s">
        <v>174</v>
      </c>
      <c r="B109" s="457" t="s">
        <v>28</v>
      </c>
      <c r="C109" s="1">
        <v>13</v>
      </c>
      <c r="D109" s="232" t="s">
        <v>175</v>
      </c>
      <c r="E109" s="280"/>
      <c r="F109" s="282">
        <f>F110</f>
        <v>14404</v>
      </c>
      <c r="G109" s="509"/>
      <c r="H109" s="282">
        <f>H110</f>
        <v>14390.8</v>
      </c>
      <c r="I109" s="509"/>
      <c r="J109" s="282">
        <f>J110</f>
        <v>14897.2</v>
      </c>
      <c r="K109" s="396"/>
      <c r="L109" s="104"/>
      <c r="N109" s="104"/>
      <c r="O109" s="104"/>
    </row>
    <row r="110" spans="1:15" s="93" customFormat="1" ht="31.5" x14ac:dyDescent="0.25">
      <c r="A110" s="436" t="s">
        <v>666</v>
      </c>
      <c r="B110" s="457" t="s">
        <v>28</v>
      </c>
      <c r="C110" s="1">
        <v>13</v>
      </c>
      <c r="D110" s="232" t="s">
        <v>177</v>
      </c>
      <c r="E110" s="342"/>
      <c r="F110" s="282">
        <f>F111+F115+F113</f>
        <v>14404</v>
      </c>
      <c r="G110" s="509"/>
      <c r="H110" s="282">
        <f t="shared" ref="H110:J110" si="14">H111+H115+H113</f>
        <v>14390.8</v>
      </c>
      <c r="I110" s="509"/>
      <c r="J110" s="282">
        <f t="shared" si="14"/>
        <v>14897.2</v>
      </c>
      <c r="K110" s="396"/>
      <c r="L110" s="104"/>
      <c r="N110" s="104"/>
      <c r="O110" s="104"/>
    </row>
    <row r="111" spans="1:15" s="93" customFormat="1" x14ac:dyDescent="0.25">
      <c r="A111" s="435" t="s">
        <v>116</v>
      </c>
      <c r="B111" s="457" t="s">
        <v>28</v>
      </c>
      <c r="C111" s="1">
        <v>13</v>
      </c>
      <c r="D111" s="232" t="s">
        <v>177</v>
      </c>
      <c r="E111" s="280">
        <v>200</v>
      </c>
      <c r="F111" s="282">
        <f>F112</f>
        <v>1200</v>
      </c>
      <c r="G111" s="509"/>
      <c r="H111" s="282">
        <f>H112</f>
        <v>700</v>
      </c>
      <c r="I111" s="509"/>
      <c r="J111" s="282">
        <f>J112</f>
        <v>700</v>
      </c>
      <c r="K111" s="396"/>
      <c r="L111" s="104"/>
      <c r="N111" s="104"/>
      <c r="O111" s="104"/>
    </row>
    <row r="112" spans="1:15" s="93" customFormat="1" x14ac:dyDescent="0.25">
      <c r="A112" s="435" t="s">
        <v>50</v>
      </c>
      <c r="B112" s="457" t="s">
        <v>28</v>
      </c>
      <c r="C112" s="1">
        <v>13</v>
      </c>
      <c r="D112" s="232" t="s">
        <v>177</v>
      </c>
      <c r="E112" s="280">
        <v>240</v>
      </c>
      <c r="F112" s="282">
        <f>'ведом. 2026-2028'!AD530+'ведом. 2026-2028'!AD710</f>
        <v>1200</v>
      </c>
      <c r="G112" s="509"/>
      <c r="H112" s="282">
        <f>'ведом. 2026-2028'!AE530+'ведом. 2026-2028'!AE710</f>
        <v>700</v>
      </c>
      <c r="I112" s="509"/>
      <c r="J112" s="282">
        <f>'ведом. 2026-2028'!AF530+'ведом. 2026-2028'!AF710</f>
        <v>700</v>
      </c>
      <c r="K112" s="396"/>
      <c r="L112" s="104"/>
      <c r="N112" s="104"/>
      <c r="O112" s="104"/>
    </row>
    <row r="113" spans="1:17" s="93" customFormat="1" x14ac:dyDescent="0.25">
      <c r="A113" s="279" t="s">
        <v>93</v>
      </c>
      <c r="B113" s="457" t="s">
        <v>28</v>
      </c>
      <c r="C113" s="1">
        <v>13</v>
      </c>
      <c r="D113" s="232" t="s">
        <v>177</v>
      </c>
      <c r="E113" s="280">
        <v>300</v>
      </c>
      <c r="F113" s="282">
        <f>F114</f>
        <v>1032.5</v>
      </c>
      <c r="G113" s="509"/>
      <c r="H113" s="282">
        <f>H114</f>
        <v>1032.5</v>
      </c>
      <c r="I113" s="509"/>
      <c r="J113" s="282">
        <f>J114</f>
        <v>1032.5</v>
      </c>
      <c r="K113" s="396"/>
      <c r="L113" s="104"/>
      <c r="N113" s="104"/>
      <c r="O113" s="104"/>
    </row>
    <row r="114" spans="1:17" s="93" customFormat="1" x14ac:dyDescent="0.25">
      <c r="A114" s="279" t="s">
        <v>399</v>
      </c>
      <c r="B114" s="457" t="s">
        <v>28</v>
      </c>
      <c r="C114" s="1">
        <v>13</v>
      </c>
      <c r="D114" s="232" t="s">
        <v>177</v>
      </c>
      <c r="E114" s="280">
        <v>360</v>
      </c>
      <c r="F114" s="282">
        <f>'ведом. 2026-2028'!AD61</f>
        <v>1032.5</v>
      </c>
      <c r="G114" s="509"/>
      <c r="H114" s="282">
        <f>'ведом. 2026-2028'!AE61</f>
        <v>1032.5</v>
      </c>
      <c r="I114" s="509"/>
      <c r="J114" s="282">
        <f>'ведом. 2026-2028'!AF61</f>
        <v>1032.5</v>
      </c>
      <c r="K114" s="396"/>
      <c r="L114" s="104"/>
      <c r="N114" s="104"/>
      <c r="O114" s="104"/>
    </row>
    <row r="115" spans="1:17" s="93" customFormat="1" ht="31.5" x14ac:dyDescent="0.25">
      <c r="A115" s="435" t="s">
        <v>58</v>
      </c>
      <c r="B115" s="457" t="s">
        <v>28</v>
      </c>
      <c r="C115" s="1">
        <v>13</v>
      </c>
      <c r="D115" s="232" t="s">
        <v>177</v>
      </c>
      <c r="E115" s="280">
        <v>600</v>
      </c>
      <c r="F115" s="282">
        <f>F116</f>
        <v>12171.5</v>
      </c>
      <c r="G115" s="509"/>
      <c r="H115" s="282">
        <f>H116</f>
        <v>12658.3</v>
      </c>
      <c r="I115" s="509"/>
      <c r="J115" s="282">
        <f>J116</f>
        <v>13164.7</v>
      </c>
      <c r="K115" s="396"/>
      <c r="L115" s="104"/>
      <c r="N115" s="104"/>
      <c r="O115" s="104"/>
    </row>
    <row r="116" spans="1:17" s="93" customFormat="1" x14ac:dyDescent="0.25">
      <c r="A116" s="435" t="s">
        <v>59</v>
      </c>
      <c r="B116" s="457" t="s">
        <v>28</v>
      </c>
      <c r="C116" s="1">
        <v>13</v>
      </c>
      <c r="D116" s="232" t="s">
        <v>177</v>
      </c>
      <c r="E116" s="280">
        <v>610</v>
      </c>
      <c r="F116" s="282">
        <f>'ведом. 2026-2028'!AD63</f>
        <v>12171.5</v>
      </c>
      <c r="G116" s="509"/>
      <c r="H116" s="282">
        <f>'ведом. 2026-2028'!AE63</f>
        <v>12658.3</v>
      </c>
      <c r="I116" s="509"/>
      <c r="J116" s="282">
        <f>'ведом. 2026-2028'!AF63</f>
        <v>13164.7</v>
      </c>
      <c r="K116" s="396"/>
      <c r="L116" s="104"/>
      <c r="N116" s="104"/>
      <c r="O116" s="104"/>
    </row>
    <row r="117" spans="1:17" s="93" customFormat="1" ht="47.25" x14ac:dyDescent="0.25">
      <c r="A117" s="319" t="s">
        <v>645</v>
      </c>
      <c r="B117" s="457" t="s">
        <v>28</v>
      </c>
      <c r="C117" s="1">
        <v>13</v>
      </c>
      <c r="D117" s="232" t="s">
        <v>179</v>
      </c>
      <c r="E117" s="460"/>
      <c r="F117" s="282">
        <f t="shared" ref="F117:K117" si="15">F118</f>
        <v>1658</v>
      </c>
      <c r="G117" s="509">
        <f t="shared" si="15"/>
        <v>1658</v>
      </c>
      <c r="H117" s="282">
        <f t="shared" si="15"/>
        <v>1658</v>
      </c>
      <c r="I117" s="509">
        <f t="shared" si="15"/>
        <v>1658</v>
      </c>
      <c r="J117" s="282">
        <f t="shared" si="15"/>
        <v>1658</v>
      </c>
      <c r="K117" s="396">
        <f t="shared" si="15"/>
        <v>1658</v>
      </c>
      <c r="L117" s="104"/>
      <c r="N117" s="104"/>
      <c r="O117" s="104"/>
    </row>
    <row r="118" spans="1:17" s="93" customFormat="1" ht="47.25" x14ac:dyDescent="0.25">
      <c r="A118" s="436" t="s">
        <v>564</v>
      </c>
      <c r="B118" s="457" t="s">
        <v>28</v>
      </c>
      <c r="C118" s="1">
        <v>13</v>
      </c>
      <c r="D118" s="232" t="s">
        <v>563</v>
      </c>
      <c r="E118" s="460"/>
      <c r="F118" s="282">
        <f t="shared" ref="F118:K118" si="16">F119+F121</f>
        <v>1658</v>
      </c>
      <c r="G118" s="509">
        <f t="shared" si="16"/>
        <v>1658</v>
      </c>
      <c r="H118" s="282">
        <f t="shared" si="16"/>
        <v>1658</v>
      </c>
      <c r="I118" s="509">
        <f t="shared" si="16"/>
        <v>1658</v>
      </c>
      <c r="J118" s="282">
        <f t="shared" si="16"/>
        <v>1658</v>
      </c>
      <c r="K118" s="396">
        <f t="shared" si="16"/>
        <v>1658</v>
      </c>
      <c r="L118" s="104"/>
      <c r="N118" s="104"/>
      <c r="O118" s="104"/>
    </row>
    <row r="119" spans="1:17" s="93" customFormat="1" ht="47.25" x14ac:dyDescent="0.25">
      <c r="A119" s="435" t="s">
        <v>40</v>
      </c>
      <c r="B119" s="457" t="s">
        <v>28</v>
      </c>
      <c r="C119" s="1">
        <v>13</v>
      </c>
      <c r="D119" s="232" t="s">
        <v>563</v>
      </c>
      <c r="E119" s="460">
        <v>100</v>
      </c>
      <c r="F119" s="282">
        <f t="shared" ref="F119:K119" si="17">F120</f>
        <v>1554.9</v>
      </c>
      <c r="G119" s="509">
        <f t="shared" si="17"/>
        <v>1554.9</v>
      </c>
      <c r="H119" s="282">
        <f t="shared" si="17"/>
        <v>1554.9</v>
      </c>
      <c r="I119" s="509">
        <f t="shared" si="17"/>
        <v>1554.9</v>
      </c>
      <c r="J119" s="282">
        <f t="shared" si="17"/>
        <v>1554.9</v>
      </c>
      <c r="K119" s="396">
        <f t="shared" si="17"/>
        <v>1554.9</v>
      </c>
      <c r="L119" s="104"/>
      <c r="M119" s="104"/>
      <c r="N119" s="104"/>
      <c r="O119" s="104"/>
      <c r="P119" s="104"/>
      <c r="Q119" s="104"/>
    </row>
    <row r="120" spans="1:17" s="93" customFormat="1" x14ac:dyDescent="0.25">
      <c r="A120" s="435" t="s">
        <v>92</v>
      </c>
      <c r="B120" s="457" t="s">
        <v>28</v>
      </c>
      <c r="C120" s="1">
        <v>13</v>
      </c>
      <c r="D120" s="232" t="s">
        <v>563</v>
      </c>
      <c r="E120" s="460">
        <v>120</v>
      </c>
      <c r="F120" s="282">
        <f>'ведом. 2026-2028'!AD534+'ведом. 2026-2028'!AD67</f>
        <v>1554.9</v>
      </c>
      <c r="G120" s="509">
        <f>F120</f>
        <v>1554.9</v>
      </c>
      <c r="H120" s="282">
        <f>'ведом. 2026-2028'!AE67+'ведом. 2026-2028'!AE534</f>
        <v>1554.9</v>
      </c>
      <c r="I120" s="509">
        <f>H120</f>
        <v>1554.9</v>
      </c>
      <c r="J120" s="282">
        <f>'ведом. 2026-2028'!AF67+'ведом. 2026-2028'!AF534</f>
        <v>1554.9</v>
      </c>
      <c r="K120" s="396">
        <f>J120</f>
        <v>1554.9</v>
      </c>
      <c r="L120" s="104"/>
      <c r="N120" s="104"/>
      <c r="O120" s="104"/>
    </row>
    <row r="121" spans="1:17" s="93" customFormat="1" x14ac:dyDescent="0.25">
      <c r="A121" s="435" t="s">
        <v>116</v>
      </c>
      <c r="B121" s="457" t="s">
        <v>28</v>
      </c>
      <c r="C121" s="1">
        <v>13</v>
      </c>
      <c r="D121" s="232" t="s">
        <v>563</v>
      </c>
      <c r="E121" s="460">
        <v>200</v>
      </c>
      <c r="F121" s="282">
        <f t="shared" ref="F121:K121" si="18">F122</f>
        <v>103.1</v>
      </c>
      <c r="G121" s="509">
        <f t="shared" si="18"/>
        <v>103.1</v>
      </c>
      <c r="H121" s="282">
        <f t="shared" si="18"/>
        <v>103.1</v>
      </c>
      <c r="I121" s="509">
        <f t="shared" si="18"/>
        <v>103.1</v>
      </c>
      <c r="J121" s="282">
        <f t="shared" si="18"/>
        <v>103.1</v>
      </c>
      <c r="K121" s="396">
        <f t="shared" si="18"/>
        <v>103.1</v>
      </c>
      <c r="L121" s="104"/>
      <c r="N121" s="104"/>
      <c r="O121" s="104"/>
    </row>
    <row r="122" spans="1:17" s="93" customFormat="1" x14ac:dyDescent="0.25">
      <c r="A122" s="435" t="s">
        <v>50</v>
      </c>
      <c r="B122" s="457" t="s">
        <v>28</v>
      </c>
      <c r="C122" s="1">
        <v>13</v>
      </c>
      <c r="D122" s="232" t="s">
        <v>563</v>
      </c>
      <c r="E122" s="460">
        <v>240</v>
      </c>
      <c r="F122" s="282">
        <f>'ведом. 2026-2028'!AD69+'ведом. 2026-2028'!AD536</f>
        <v>103.1</v>
      </c>
      <c r="G122" s="509">
        <f>F122</f>
        <v>103.1</v>
      </c>
      <c r="H122" s="282">
        <f>'ведом. 2026-2028'!AE69+'ведом. 2026-2028'!AE536</f>
        <v>103.1</v>
      </c>
      <c r="I122" s="509">
        <f>H122</f>
        <v>103.1</v>
      </c>
      <c r="J122" s="282">
        <f>'ведом. 2026-2028'!AF69+'ведом. 2026-2028'!AF536</f>
        <v>103.1</v>
      </c>
      <c r="K122" s="396">
        <f>J122</f>
        <v>103.1</v>
      </c>
      <c r="L122" s="104"/>
      <c r="N122" s="104"/>
      <c r="O122" s="104"/>
    </row>
    <row r="123" spans="1:17" s="93" customFormat="1" ht="31.5" x14ac:dyDescent="0.25">
      <c r="A123" s="330" t="s">
        <v>312</v>
      </c>
      <c r="B123" s="457" t="s">
        <v>28</v>
      </c>
      <c r="C123" s="1">
        <v>13</v>
      </c>
      <c r="D123" s="232" t="s">
        <v>433</v>
      </c>
      <c r="E123" s="280"/>
      <c r="F123" s="282">
        <f>F124</f>
        <v>24163.200000000001</v>
      </c>
      <c r="G123" s="509"/>
      <c r="H123" s="282">
        <f>H124</f>
        <v>22776</v>
      </c>
      <c r="I123" s="509"/>
      <c r="J123" s="282">
        <f>J124</f>
        <v>22847.7</v>
      </c>
      <c r="K123" s="396"/>
      <c r="L123" s="104"/>
      <c r="N123" s="104"/>
      <c r="O123" s="104"/>
    </row>
    <row r="124" spans="1:17" s="93" customFormat="1" x14ac:dyDescent="0.25">
      <c r="A124" s="330" t="s">
        <v>315</v>
      </c>
      <c r="B124" s="457" t="s">
        <v>28</v>
      </c>
      <c r="C124" s="1">
        <v>13</v>
      </c>
      <c r="D124" s="232" t="s">
        <v>434</v>
      </c>
      <c r="E124" s="280"/>
      <c r="F124" s="282">
        <f>F125+F128+F131</f>
        <v>24163.200000000001</v>
      </c>
      <c r="G124" s="509"/>
      <c r="H124" s="282">
        <f>H125+H128+H131</f>
        <v>22776</v>
      </c>
      <c r="I124" s="509"/>
      <c r="J124" s="282">
        <f>J125+J128+J131</f>
        <v>22847.7</v>
      </c>
      <c r="K124" s="396"/>
      <c r="L124" s="104"/>
      <c r="N124" s="104"/>
      <c r="O124" s="104"/>
    </row>
    <row r="125" spans="1:17" s="93" customFormat="1" ht="31.5" x14ac:dyDescent="0.25">
      <c r="A125" s="330" t="s">
        <v>198</v>
      </c>
      <c r="B125" s="457" t="s">
        <v>28</v>
      </c>
      <c r="C125" s="1">
        <v>13</v>
      </c>
      <c r="D125" s="232" t="s">
        <v>435</v>
      </c>
      <c r="E125" s="280"/>
      <c r="F125" s="282">
        <f>F126</f>
        <v>1857.4</v>
      </c>
      <c r="G125" s="509"/>
      <c r="H125" s="282">
        <f>H126</f>
        <v>1914.7</v>
      </c>
      <c r="I125" s="509"/>
      <c r="J125" s="282">
        <f>J126</f>
        <v>1986.4</v>
      </c>
      <c r="K125" s="396"/>
      <c r="L125" s="104"/>
      <c r="N125" s="104"/>
      <c r="O125" s="104"/>
    </row>
    <row r="126" spans="1:17" s="93" customFormat="1" x14ac:dyDescent="0.25">
      <c r="A126" s="435" t="s">
        <v>116</v>
      </c>
      <c r="B126" s="457" t="s">
        <v>28</v>
      </c>
      <c r="C126" s="1">
        <v>13</v>
      </c>
      <c r="D126" s="232" t="s">
        <v>435</v>
      </c>
      <c r="E126" s="280">
        <v>200</v>
      </c>
      <c r="F126" s="282">
        <f>F127</f>
        <v>1857.4</v>
      </c>
      <c r="G126" s="509"/>
      <c r="H126" s="282">
        <f>H127</f>
        <v>1914.7</v>
      </c>
      <c r="I126" s="509"/>
      <c r="J126" s="282">
        <f>J127</f>
        <v>1986.4</v>
      </c>
      <c r="K126" s="396"/>
      <c r="L126" s="104"/>
      <c r="N126" s="104"/>
      <c r="O126" s="104"/>
    </row>
    <row r="127" spans="1:17" s="93" customFormat="1" x14ac:dyDescent="0.25">
      <c r="A127" s="435" t="s">
        <v>50</v>
      </c>
      <c r="B127" s="457" t="s">
        <v>28</v>
      </c>
      <c r="C127" s="1">
        <v>13</v>
      </c>
      <c r="D127" s="232" t="s">
        <v>435</v>
      </c>
      <c r="E127" s="280">
        <v>240</v>
      </c>
      <c r="F127" s="282">
        <f>'ведом. 2026-2028'!AD541</f>
        <v>1857.4</v>
      </c>
      <c r="G127" s="509"/>
      <c r="H127" s="282">
        <f>'ведом. 2026-2028'!AE541</f>
        <v>1914.7</v>
      </c>
      <c r="I127" s="509"/>
      <c r="J127" s="282">
        <f>'ведом. 2026-2028'!AF541</f>
        <v>1986.4</v>
      </c>
      <c r="K127" s="396"/>
      <c r="L127" s="104"/>
      <c r="N127" s="104"/>
      <c r="O127" s="104"/>
    </row>
    <row r="128" spans="1:17" s="93" customFormat="1" ht="31.5" x14ac:dyDescent="0.25">
      <c r="A128" s="435" t="s">
        <v>199</v>
      </c>
      <c r="B128" s="457" t="s">
        <v>28</v>
      </c>
      <c r="C128" s="1">
        <v>13</v>
      </c>
      <c r="D128" s="278" t="str">
        <f>D129</f>
        <v>12 1 04 00132</v>
      </c>
      <c r="E128" s="280"/>
      <c r="F128" s="282">
        <f>F129</f>
        <v>7018.3</v>
      </c>
      <c r="G128" s="509"/>
      <c r="H128" s="282">
        <f>H129</f>
        <v>6526.2</v>
      </c>
      <c r="I128" s="509"/>
      <c r="J128" s="282">
        <f>J129</f>
        <v>6526.2</v>
      </c>
      <c r="K128" s="396"/>
      <c r="L128" s="104"/>
      <c r="N128" s="104"/>
      <c r="O128" s="104"/>
    </row>
    <row r="129" spans="1:15" s="93" customFormat="1" ht="47.25" x14ac:dyDescent="0.25">
      <c r="A129" s="435" t="s">
        <v>40</v>
      </c>
      <c r="B129" s="457" t="s">
        <v>28</v>
      </c>
      <c r="C129" s="1">
        <v>13</v>
      </c>
      <c r="D129" s="278" t="str">
        <f>D130</f>
        <v>12 1 04 00132</v>
      </c>
      <c r="E129" s="280">
        <v>100</v>
      </c>
      <c r="F129" s="282">
        <f>F130</f>
        <v>7018.3</v>
      </c>
      <c r="G129" s="509"/>
      <c r="H129" s="282">
        <f>H130</f>
        <v>6526.2</v>
      </c>
      <c r="I129" s="509"/>
      <c r="J129" s="282">
        <f>J130</f>
        <v>6526.2</v>
      </c>
      <c r="K129" s="396"/>
      <c r="L129" s="104"/>
      <c r="N129" s="104"/>
      <c r="O129" s="104"/>
    </row>
    <row r="130" spans="1:15" s="93" customFormat="1" x14ac:dyDescent="0.25">
      <c r="A130" s="435" t="s">
        <v>92</v>
      </c>
      <c r="B130" s="457" t="s">
        <v>28</v>
      </c>
      <c r="C130" s="1">
        <v>13</v>
      </c>
      <c r="D130" s="232" t="s">
        <v>436</v>
      </c>
      <c r="E130" s="280">
        <v>120</v>
      </c>
      <c r="F130" s="282">
        <f>'ведом. 2026-2028'!AD544</f>
        <v>7018.3</v>
      </c>
      <c r="G130" s="509"/>
      <c r="H130" s="282">
        <f>'ведом. 2026-2028'!AE544</f>
        <v>6526.2</v>
      </c>
      <c r="I130" s="509"/>
      <c r="J130" s="282">
        <f>'ведом. 2026-2028'!AF544</f>
        <v>6526.2</v>
      </c>
      <c r="K130" s="396"/>
      <c r="L130" s="104"/>
      <c r="N130" s="104"/>
      <c r="O130" s="104"/>
    </row>
    <row r="131" spans="1:15" s="93" customFormat="1" ht="31.5" x14ac:dyDescent="0.25">
      <c r="A131" s="435" t="s">
        <v>200</v>
      </c>
      <c r="B131" s="457" t="s">
        <v>28</v>
      </c>
      <c r="C131" s="1">
        <v>13</v>
      </c>
      <c r="D131" s="278" t="str">
        <f>D132</f>
        <v>12 1 04 00133</v>
      </c>
      <c r="E131" s="280"/>
      <c r="F131" s="282">
        <f>F132</f>
        <v>15287.5</v>
      </c>
      <c r="G131" s="509"/>
      <c r="H131" s="282">
        <f>H132</f>
        <v>14335.1</v>
      </c>
      <c r="I131" s="509"/>
      <c r="J131" s="282">
        <f>J132</f>
        <v>14335.1</v>
      </c>
      <c r="K131" s="396"/>
      <c r="L131" s="104"/>
      <c r="N131" s="104"/>
      <c r="O131" s="104"/>
    </row>
    <row r="132" spans="1:15" s="93" customFormat="1" ht="47.25" x14ac:dyDescent="0.25">
      <c r="A132" s="435" t="s">
        <v>40</v>
      </c>
      <c r="B132" s="457" t="s">
        <v>28</v>
      </c>
      <c r="C132" s="1">
        <v>13</v>
      </c>
      <c r="D132" s="278" t="str">
        <f>D133</f>
        <v>12 1 04 00133</v>
      </c>
      <c r="E132" s="280">
        <v>100</v>
      </c>
      <c r="F132" s="282">
        <f>F133</f>
        <v>15287.5</v>
      </c>
      <c r="G132" s="509"/>
      <c r="H132" s="282">
        <f>H133</f>
        <v>14335.1</v>
      </c>
      <c r="I132" s="509"/>
      <c r="J132" s="282">
        <f>J133</f>
        <v>14335.1</v>
      </c>
      <c r="K132" s="396"/>
      <c r="L132" s="104"/>
      <c r="N132" s="104"/>
      <c r="O132" s="104"/>
    </row>
    <row r="133" spans="1:15" s="93" customFormat="1" x14ac:dyDescent="0.25">
      <c r="A133" s="435" t="s">
        <v>92</v>
      </c>
      <c r="B133" s="457" t="s">
        <v>28</v>
      </c>
      <c r="C133" s="1">
        <v>13</v>
      </c>
      <c r="D133" s="232" t="s">
        <v>437</v>
      </c>
      <c r="E133" s="280">
        <v>120</v>
      </c>
      <c r="F133" s="282">
        <f>'ведом. 2026-2028'!AD547</f>
        <v>15287.5</v>
      </c>
      <c r="G133" s="509"/>
      <c r="H133" s="282">
        <f>'ведом. 2026-2028'!AE547</f>
        <v>14335.1</v>
      </c>
      <c r="I133" s="509"/>
      <c r="J133" s="282">
        <f>'ведом. 2026-2028'!AF547</f>
        <v>14335.1</v>
      </c>
      <c r="K133" s="396"/>
      <c r="L133" s="104"/>
      <c r="N133" s="104"/>
      <c r="O133" s="104"/>
    </row>
    <row r="134" spans="1:15" s="93" customFormat="1" x14ac:dyDescent="0.25">
      <c r="A134" s="330" t="s">
        <v>181</v>
      </c>
      <c r="B134" s="457" t="s">
        <v>28</v>
      </c>
      <c r="C134" s="1">
        <v>13</v>
      </c>
      <c r="D134" s="370" t="s">
        <v>182</v>
      </c>
      <c r="E134" s="280"/>
      <c r="F134" s="282">
        <f>F135+F167</f>
        <v>180014.6</v>
      </c>
      <c r="G134" s="509"/>
      <c r="H134" s="282">
        <f>H135+H167</f>
        <v>137304</v>
      </c>
      <c r="I134" s="509"/>
      <c r="J134" s="282">
        <f>J135+J167</f>
        <v>112698.6</v>
      </c>
      <c r="K134" s="396"/>
      <c r="L134" s="104"/>
      <c r="N134" s="104"/>
      <c r="O134" s="104"/>
    </row>
    <row r="135" spans="1:15" s="93" customFormat="1" ht="31.5" x14ac:dyDescent="0.25">
      <c r="A135" s="330" t="s">
        <v>183</v>
      </c>
      <c r="B135" s="457" t="s">
        <v>28</v>
      </c>
      <c r="C135" s="1">
        <v>13</v>
      </c>
      <c r="D135" s="370" t="s">
        <v>184</v>
      </c>
      <c r="E135" s="280"/>
      <c r="F135" s="282">
        <f>F140+F151+F156+F143+F148+F136</f>
        <v>179927.1</v>
      </c>
      <c r="G135" s="509"/>
      <c r="H135" s="282">
        <f>H140+H151+H156+H143+H148+H136</f>
        <v>137209.60000000001</v>
      </c>
      <c r="I135" s="509"/>
      <c r="J135" s="282">
        <f t="shared" ref="J135" si="19">J140+J151+J156+J143+J148+J136</f>
        <v>112602</v>
      </c>
      <c r="K135" s="396"/>
      <c r="L135" s="104"/>
      <c r="N135" s="104"/>
      <c r="O135" s="104"/>
    </row>
    <row r="136" spans="1:15" s="93" customFormat="1" x14ac:dyDescent="0.25">
      <c r="A136" s="312" t="s">
        <v>187</v>
      </c>
      <c r="B136" s="459" t="s">
        <v>28</v>
      </c>
      <c r="C136" s="247">
        <v>13</v>
      </c>
      <c r="D136" s="296" t="s">
        <v>188</v>
      </c>
      <c r="E136" s="248"/>
      <c r="F136" s="282">
        <f>F137</f>
        <v>2500</v>
      </c>
      <c r="G136" s="509"/>
      <c r="H136" s="282">
        <f t="shared" ref="H136:J138" si="20">H137</f>
        <v>0</v>
      </c>
      <c r="I136" s="509"/>
      <c r="J136" s="282">
        <f t="shared" si="20"/>
        <v>0</v>
      </c>
      <c r="K136" s="396"/>
      <c r="L136" s="104"/>
      <c r="N136" s="104"/>
      <c r="O136" s="104"/>
    </row>
    <row r="137" spans="1:15" s="93" customFormat="1" ht="31.5" x14ac:dyDescent="0.25">
      <c r="A137" s="267" t="s">
        <v>189</v>
      </c>
      <c r="B137" s="459" t="s">
        <v>28</v>
      </c>
      <c r="C137" s="247">
        <v>13</v>
      </c>
      <c r="D137" s="296" t="s">
        <v>190</v>
      </c>
      <c r="E137" s="248"/>
      <c r="F137" s="282">
        <f>F138</f>
        <v>2500</v>
      </c>
      <c r="G137" s="509"/>
      <c r="H137" s="282">
        <f t="shared" si="20"/>
        <v>0</v>
      </c>
      <c r="I137" s="509"/>
      <c r="J137" s="282">
        <f t="shared" si="20"/>
        <v>0</v>
      </c>
      <c r="K137" s="396"/>
      <c r="L137" s="104"/>
      <c r="N137" s="104"/>
      <c r="O137" s="104"/>
    </row>
    <row r="138" spans="1:15" s="93" customFormat="1" x14ac:dyDescent="0.25">
      <c r="A138" s="267" t="s">
        <v>116</v>
      </c>
      <c r="B138" s="459" t="s">
        <v>28</v>
      </c>
      <c r="C138" s="247">
        <v>13</v>
      </c>
      <c r="D138" s="296" t="s">
        <v>190</v>
      </c>
      <c r="E138" s="248">
        <v>200</v>
      </c>
      <c r="F138" s="282">
        <f>F139</f>
        <v>2500</v>
      </c>
      <c r="G138" s="509"/>
      <c r="H138" s="282">
        <f t="shared" si="20"/>
        <v>0</v>
      </c>
      <c r="I138" s="509"/>
      <c r="J138" s="282">
        <f t="shared" si="20"/>
        <v>0</v>
      </c>
      <c r="K138" s="396"/>
      <c r="L138" s="104"/>
      <c r="N138" s="104"/>
      <c r="O138" s="104"/>
    </row>
    <row r="139" spans="1:15" s="93" customFormat="1" x14ac:dyDescent="0.25">
      <c r="A139" s="267" t="s">
        <v>50</v>
      </c>
      <c r="B139" s="459" t="s">
        <v>28</v>
      </c>
      <c r="C139" s="247">
        <v>13</v>
      </c>
      <c r="D139" s="296" t="s">
        <v>190</v>
      </c>
      <c r="E139" s="248">
        <v>240</v>
      </c>
      <c r="F139" s="282">
        <f>'ведом. 2026-2028'!AD716</f>
        <v>2500</v>
      </c>
      <c r="G139" s="509"/>
      <c r="H139" s="282">
        <f>'ведом. 2026-2028'!AE716</f>
        <v>0</v>
      </c>
      <c r="I139" s="509"/>
      <c r="J139" s="282">
        <f>'ведом. 2026-2028'!AF716</f>
        <v>0</v>
      </c>
      <c r="K139" s="396"/>
      <c r="L139" s="104"/>
      <c r="N139" s="104"/>
      <c r="O139" s="104"/>
    </row>
    <row r="140" spans="1:15" s="93" customFormat="1" x14ac:dyDescent="0.25">
      <c r="A140" s="436" t="s">
        <v>215</v>
      </c>
      <c r="B140" s="457" t="s">
        <v>28</v>
      </c>
      <c r="C140" s="1">
        <v>13</v>
      </c>
      <c r="D140" s="370" t="s">
        <v>216</v>
      </c>
      <c r="E140" s="280"/>
      <c r="F140" s="282">
        <f>F141</f>
        <v>211</v>
      </c>
      <c r="G140" s="509"/>
      <c r="H140" s="282">
        <f>H141</f>
        <v>211</v>
      </c>
      <c r="I140" s="509"/>
      <c r="J140" s="282">
        <f>J141</f>
        <v>211</v>
      </c>
      <c r="K140" s="396"/>
      <c r="L140" s="104"/>
      <c r="N140" s="104"/>
      <c r="O140" s="104"/>
    </row>
    <row r="141" spans="1:15" s="93" customFormat="1" x14ac:dyDescent="0.25">
      <c r="A141" s="435" t="s">
        <v>41</v>
      </c>
      <c r="B141" s="457" t="s">
        <v>28</v>
      </c>
      <c r="C141" s="1">
        <v>13</v>
      </c>
      <c r="D141" s="370" t="s">
        <v>216</v>
      </c>
      <c r="E141" s="280">
        <v>800</v>
      </c>
      <c r="F141" s="282">
        <f>F142</f>
        <v>211</v>
      </c>
      <c r="G141" s="509"/>
      <c r="H141" s="282">
        <f>H142</f>
        <v>211</v>
      </c>
      <c r="I141" s="509"/>
      <c r="J141" s="282">
        <f>J142</f>
        <v>211</v>
      </c>
      <c r="K141" s="396"/>
      <c r="L141" s="104"/>
      <c r="N141" s="104"/>
      <c r="O141" s="104"/>
    </row>
    <row r="142" spans="1:15" s="93" customFormat="1" x14ac:dyDescent="0.25">
      <c r="A142" s="435" t="s">
        <v>55</v>
      </c>
      <c r="B142" s="457" t="s">
        <v>28</v>
      </c>
      <c r="C142" s="1">
        <v>13</v>
      </c>
      <c r="D142" s="370" t="s">
        <v>216</v>
      </c>
      <c r="E142" s="280">
        <v>850</v>
      </c>
      <c r="F142" s="282">
        <f>'ведом. 2026-2028'!AD74</f>
        <v>211</v>
      </c>
      <c r="G142" s="509"/>
      <c r="H142" s="282">
        <f>'ведом. 2026-2028'!AE74</f>
        <v>211</v>
      </c>
      <c r="I142" s="509"/>
      <c r="J142" s="282">
        <f>'ведом. 2026-2028'!AF74</f>
        <v>211</v>
      </c>
      <c r="K142" s="396"/>
      <c r="L142" s="104"/>
      <c r="N142" s="104"/>
      <c r="O142" s="104"/>
    </row>
    <row r="143" spans="1:15" s="93" customFormat="1" ht="31.5" x14ac:dyDescent="0.25">
      <c r="A143" s="327" t="s">
        <v>519</v>
      </c>
      <c r="B143" s="457" t="s">
        <v>28</v>
      </c>
      <c r="C143" s="1">
        <v>13</v>
      </c>
      <c r="D143" s="370" t="s">
        <v>518</v>
      </c>
      <c r="E143" s="280"/>
      <c r="F143" s="282">
        <f>F144+F146</f>
        <v>15959.4</v>
      </c>
      <c r="G143" s="509"/>
      <c r="H143" s="282">
        <f>H144+H146</f>
        <v>15010.3</v>
      </c>
      <c r="I143" s="509"/>
      <c r="J143" s="282">
        <f>J144+J146</f>
        <v>15048.2</v>
      </c>
      <c r="K143" s="396"/>
      <c r="L143" s="104"/>
      <c r="N143" s="104"/>
      <c r="O143" s="104"/>
    </row>
    <row r="144" spans="1:15" s="93" customFormat="1" ht="47.25" x14ac:dyDescent="0.25">
      <c r="A144" s="279" t="s">
        <v>40</v>
      </c>
      <c r="B144" s="457" t="s">
        <v>28</v>
      </c>
      <c r="C144" s="1">
        <v>13</v>
      </c>
      <c r="D144" s="370" t="s">
        <v>518</v>
      </c>
      <c r="E144" s="461" t="s">
        <v>123</v>
      </c>
      <c r="F144" s="282">
        <f>F145</f>
        <v>15006.4</v>
      </c>
      <c r="G144" s="509"/>
      <c r="H144" s="282">
        <f>H145</f>
        <v>14023</v>
      </c>
      <c r="I144" s="509"/>
      <c r="J144" s="282">
        <f>J145</f>
        <v>14023</v>
      </c>
      <c r="K144" s="396"/>
      <c r="L144" s="104"/>
      <c r="N144" s="104"/>
      <c r="O144" s="104"/>
    </row>
    <row r="145" spans="1:15" s="93" customFormat="1" x14ac:dyDescent="0.25">
      <c r="A145" s="279" t="s">
        <v>65</v>
      </c>
      <c r="B145" s="457" t="s">
        <v>28</v>
      </c>
      <c r="C145" s="1">
        <v>13</v>
      </c>
      <c r="D145" s="370" t="s">
        <v>518</v>
      </c>
      <c r="E145" s="461" t="s">
        <v>124</v>
      </c>
      <c r="F145" s="282">
        <f>'ведом. 2026-2028'!AD77</f>
        <v>15006.4</v>
      </c>
      <c r="G145" s="509"/>
      <c r="H145" s="282">
        <f>'ведом. 2026-2028'!AE77</f>
        <v>14023</v>
      </c>
      <c r="I145" s="509"/>
      <c r="J145" s="282">
        <f>'ведом. 2026-2028'!AF77</f>
        <v>14023</v>
      </c>
      <c r="K145" s="396"/>
      <c r="L145" s="104"/>
      <c r="N145" s="104"/>
      <c r="O145" s="104"/>
    </row>
    <row r="146" spans="1:15" s="93" customFormat="1" x14ac:dyDescent="0.25">
      <c r="A146" s="279" t="s">
        <v>116</v>
      </c>
      <c r="B146" s="457" t="s">
        <v>28</v>
      </c>
      <c r="C146" s="1">
        <v>13</v>
      </c>
      <c r="D146" s="370" t="s">
        <v>518</v>
      </c>
      <c r="E146" s="461" t="s">
        <v>36</v>
      </c>
      <c r="F146" s="282">
        <f>F147</f>
        <v>953</v>
      </c>
      <c r="G146" s="509"/>
      <c r="H146" s="282">
        <f>H147</f>
        <v>987.3</v>
      </c>
      <c r="I146" s="509"/>
      <c r="J146" s="282">
        <f>J147</f>
        <v>1025.2</v>
      </c>
      <c r="K146" s="396"/>
      <c r="L146" s="104"/>
      <c r="N146" s="104"/>
      <c r="O146" s="104"/>
    </row>
    <row r="147" spans="1:15" s="93" customFormat="1" x14ac:dyDescent="0.25">
      <c r="A147" s="279" t="s">
        <v>50</v>
      </c>
      <c r="B147" s="457" t="s">
        <v>28</v>
      </c>
      <c r="C147" s="1">
        <v>13</v>
      </c>
      <c r="D147" s="370" t="s">
        <v>518</v>
      </c>
      <c r="E147" s="461" t="s">
        <v>63</v>
      </c>
      <c r="F147" s="282">
        <f>'ведом. 2026-2028'!AD79</f>
        <v>953</v>
      </c>
      <c r="G147" s="509"/>
      <c r="H147" s="282">
        <f>'ведом. 2026-2028'!AE79</f>
        <v>987.3</v>
      </c>
      <c r="I147" s="509"/>
      <c r="J147" s="282">
        <f>'ведом. 2026-2028'!AF79</f>
        <v>1025.2</v>
      </c>
      <c r="K147" s="396"/>
      <c r="L147" s="104"/>
      <c r="N147" s="104"/>
      <c r="O147" s="104"/>
    </row>
    <row r="148" spans="1:15" s="93" customFormat="1" ht="31.5" x14ac:dyDescent="0.25">
      <c r="A148" s="267" t="s">
        <v>701</v>
      </c>
      <c r="B148" s="459" t="s">
        <v>28</v>
      </c>
      <c r="C148" s="247">
        <v>13</v>
      </c>
      <c r="D148" s="385" t="s">
        <v>702</v>
      </c>
      <c r="E148" s="261"/>
      <c r="F148" s="282">
        <f>F149</f>
        <v>19939</v>
      </c>
      <c r="G148" s="509"/>
      <c r="H148" s="282">
        <f t="shared" ref="H148:J149" si="21">H149</f>
        <v>0</v>
      </c>
      <c r="I148" s="509"/>
      <c r="J148" s="282">
        <f t="shared" si="21"/>
        <v>0</v>
      </c>
      <c r="K148" s="396"/>
      <c r="L148" s="104"/>
      <c r="N148" s="104"/>
      <c r="O148" s="104"/>
    </row>
    <row r="149" spans="1:15" s="93" customFormat="1" x14ac:dyDescent="0.25">
      <c r="A149" s="267" t="s">
        <v>116</v>
      </c>
      <c r="B149" s="459" t="s">
        <v>28</v>
      </c>
      <c r="C149" s="247">
        <v>13</v>
      </c>
      <c r="D149" s="385" t="s">
        <v>702</v>
      </c>
      <c r="E149" s="261" t="s">
        <v>36</v>
      </c>
      <c r="F149" s="282">
        <f>F150</f>
        <v>19939</v>
      </c>
      <c r="G149" s="509"/>
      <c r="H149" s="282">
        <f t="shared" si="21"/>
        <v>0</v>
      </c>
      <c r="I149" s="509"/>
      <c r="J149" s="282">
        <f t="shared" si="21"/>
        <v>0</v>
      </c>
      <c r="K149" s="396"/>
      <c r="L149" s="104"/>
      <c r="N149" s="104"/>
      <c r="O149" s="104"/>
    </row>
    <row r="150" spans="1:15" s="93" customFormat="1" x14ac:dyDescent="0.25">
      <c r="A150" s="267" t="s">
        <v>50</v>
      </c>
      <c r="B150" s="459" t="s">
        <v>28</v>
      </c>
      <c r="C150" s="247">
        <v>13</v>
      </c>
      <c r="D150" s="385" t="s">
        <v>702</v>
      </c>
      <c r="E150" s="261" t="s">
        <v>63</v>
      </c>
      <c r="F150" s="282">
        <f>'ведом. 2026-2028'!AD82</f>
        <v>19939</v>
      </c>
      <c r="G150" s="509"/>
      <c r="H150" s="282">
        <f>'ведом. 2026-2028'!AE82</f>
        <v>0</v>
      </c>
      <c r="I150" s="509"/>
      <c r="J150" s="282">
        <f>'ведом. 2026-2028'!AF82</f>
        <v>0</v>
      </c>
      <c r="K150" s="396"/>
      <c r="L150" s="104"/>
      <c r="N150" s="104"/>
      <c r="O150" s="104"/>
    </row>
    <row r="151" spans="1:15" s="93" customFormat="1" ht="31.5" x14ac:dyDescent="0.25">
      <c r="A151" s="436" t="s">
        <v>209</v>
      </c>
      <c r="B151" s="10" t="s">
        <v>28</v>
      </c>
      <c r="C151" s="14">
        <v>13</v>
      </c>
      <c r="D151" s="370" t="s">
        <v>210</v>
      </c>
      <c r="E151" s="342"/>
      <c r="F151" s="282">
        <f>F152+F154</f>
        <v>52640</v>
      </c>
      <c r="G151" s="509"/>
      <c r="H151" s="282">
        <f t="shared" ref="H151:J151" si="22">H152+H154</f>
        <v>44640</v>
      </c>
      <c r="I151" s="509"/>
      <c r="J151" s="282">
        <f t="shared" si="22"/>
        <v>44640</v>
      </c>
      <c r="K151" s="396"/>
      <c r="L151" s="104"/>
      <c r="N151" s="104"/>
      <c r="O151" s="104"/>
    </row>
    <row r="152" spans="1:15" s="93" customFormat="1" ht="47.25" x14ac:dyDescent="0.25">
      <c r="A152" s="279" t="s">
        <v>40</v>
      </c>
      <c r="B152" s="10" t="s">
        <v>28</v>
      </c>
      <c r="C152" s="14">
        <v>13</v>
      </c>
      <c r="D152" s="370" t="s">
        <v>210</v>
      </c>
      <c r="E152" s="461" t="s">
        <v>123</v>
      </c>
      <c r="F152" s="282">
        <f>F153</f>
        <v>42369.5</v>
      </c>
      <c r="G152" s="509"/>
      <c r="H152" s="282">
        <f>H153</f>
        <v>41996.1</v>
      </c>
      <c r="I152" s="509"/>
      <c r="J152" s="282">
        <f>J153</f>
        <v>41996.1</v>
      </c>
      <c r="K152" s="396"/>
      <c r="L152" s="104"/>
      <c r="N152" s="104"/>
      <c r="O152" s="104"/>
    </row>
    <row r="153" spans="1:15" s="93" customFormat="1" x14ac:dyDescent="0.25">
      <c r="A153" s="279" t="s">
        <v>65</v>
      </c>
      <c r="B153" s="10" t="s">
        <v>28</v>
      </c>
      <c r="C153" s="14">
        <v>13</v>
      </c>
      <c r="D153" s="370" t="s">
        <v>210</v>
      </c>
      <c r="E153" s="461" t="s">
        <v>124</v>
      </c>
      <c r="F153" s="282">
        <f>'ведом. 2026-2028'!AD85</f>
        <v>42369.5</v>
      </c>
      <c r="G153" s="509"/>
      <c r="H153" s="282">
        <f>'ведом. 2026-2028'!AE85</f>
        <v>41996.1</v>
      </c>
      <c r="I153" s="509"/>
      <c r="J153" s="282">
        <f>'ведом. 2026-2028'!AF85</f>
        <v>41996.1</v>
      </c>
      <c r="K153" s="396"/>
      <c r="L153" s="104"/>
      <c r="N153" s="104"/>
      <c r="O153" s="104"/>
    </row>
    <row r="154" spans="1:15" s="93" customFormat="1" x14ac:dyDescent="0.25">
      <c r="A154" s="279" t="s">
        <v>116</v>
      </c>
      <c r="B154" s="10" t="s">
        <v>28</v>
      </c>
      <c r="C154" s="14">
        <v>13</v>
      </c>
      <c r="D154" s="370" t="s">
        <v>210</v>
      </c>
      <c r="E154" s="461" t="s">
        <v>36</v>
      </c>
      <c r="F154" s="282">
        <f>F155</f>
        <v>10270.5</v>
      </c>
      <c r="G154" s="509"/>
      <c r="H154" s="282">
        <f t="shared" ref="H154:J154" si="23">H155</f>
        <v>2643.9</v>
      </c>
      <c r="I154" s="509"/>
      <c r="J154" s="282">
        <f t="shared" si="23"/>
        <v>2643.9</v>
      </c>
      <c r="K154" s="396"/>
      <c r="L154" s="104"/>
      <c r="N154" s="104"/>
      <c r="O154" s="104"/>
    </row>
    <row r="155" spans="1:15" s="93" customFormat="1" x14ac:dyDescent="0.25">
      <c r="A155" s="279" t="s">
        <v>50</v>
      </c>
      <c r="B155" s="10" t="s">
        <v>28</v>
      </c>
      <c r="C155" s="14">
        <v>13</v>
      </c>
      <c r="D155" s="370" t="s">
        <v>210</v>
      </c>
      <c r="E155" s="461" t="s">
        <v>63</v>
      </c>
      <c r="F155" s="282">
        <f>'ведом. 2026-2028'!AD87</f>
        <v>10270.5</v>
      </c>
      <c r="G155" s="509"/>
      <c r="H155" s="282">
        <f>'ведом. 2026-2028'!AE87</f>
        <v>2643.9</v>
      </c>
      <c r="I155" s="509"/>
      <c r="J155" s="282">
        <f>'ведом. 2026-2028'!AF87</f>
        <v>2643.9</v>
      </c>
      <c r="K155" s="396"/>
      <c r="L155" s="104"/>
      <c r="N155" s="104"/>
      <c r="O155" s="104"/>
    </row>
    <row r="156" spans="1:15" s="93" customFormat="1" ht="31.5" x14ac:dyDescent="0.25">
      <c r="A156" s="436" t="s">
        <v>195</v>
      </c>
      <c r="B156" s="457" t="s">
        <v>28</v>
      </c>
      <c r="C156" s="1">
        <v>13</v>
      </c>
      <c r="D156" s="370" t="s">
        <v>196</v>
      </c>
      <c r="E156" s="280"/>
      <c r="F156" s="282">
        <f>F157+F162</f>
        <v>88677.7</v>
      </c>
      <c r="G156" s="509"/>
      <c r="H156" s="282">
        <f>H157+H162</f>
        <v>77348.3</v>
      </c>
      <c r="I156" s="509"/>
      <c r="J156" s="282">
        <f>J157+J162</f>
        <v>52702.8</v>
      </c>
      <c r="K156" s="396"/>
      <c r="L156" s="104"/>
      <c r="N156" s="104"/>
      <c r="O156" s="104"/>
    </row>
    <row r="157" spans="1:15" s="93" customFormat="1" ht="47.25" x14ac:dyDescent="0.25">
      <c r="A157" s="435" t="s">
        <v>211</v>
      </c>
      <c r="B157" s="457" t="s">
        <v>28</v>
      </c>
      <c r="C157" s="1">
        <v>13</v>
      </c>
      <c r="D157" s="370" t="s">
        <v>212</v>
      </c>
      <c r="E157" s="461"/>
      <c r="F157" s="282">
        <f>F158+F160</f>
        <v>69658.399999999994</v>
      </c>
      <c r="G157" s="509"/>
      <c r="H157" s="282">
        <f>H158+H160</f>
        <v>64879.5</v>
      </c>
      <c r="I157" s="509"/>
      <c r="J157" s="282">
        <f>J158+J160</f>
        <v>40208.300000000003</v>
      </c>
      <c r="K157" s="396"/>
      <c r="L157" s="104"/>
      <c r="N157" s="104"/>
      <c r="O157" s="104"/>
    </row>
    <row r="158" spans="1:15" s="93" customFormat="1" ht="47.25" x14ac:dyDescent="0.25">
      <c r="A158" s="435" t="s">
        <v>40</v>
      </c>
      <c r="B158" s="457" t="s">
        <v>28</v>
      </c>
      <c r="C158" s="1">
        <v>13</v>
      </c>
      <c r="D158" s="370" t="s">
        <v>212</v>
      </c>
      <c r="E158" s="461" t="s">
        <v>123</v>
      </c>
      <c r="F158" s="282">
        <f>F159</f>
        <v>68952.899999999994</v>
      </c>
      <c r="G158" s="509"/>
      <c r="H158" s="282">
        <f>H159</f>
        <v>64147.8</v>
      </c>
      <c r="I158" s="509"/>
      <c r="J158" s="282">
        <f>'ведом. 2026-2028'!AF90</f>
        <v>39447.800000000003</v>
      </c>
      <c r="K158" s="396"/>
      <c r="L158" s="104"/>
      <c r="N158" s="104"/>
      <c r="O158" s="104"/>
    </row>
    <row r="159" spans="1:15" s="93" customFormat="1" x14ac:dyDescent="0.25">
      <c r="A159" s="435" t="s">
        <v>65</v>
      </c>
      <c r="B159" s="457" t="s">
        <v>28</v>
      </c>
      <c r="C159" s="1">
        <v>13</v>
      </c>
      <c r="D159" s="370" t="s">
        <v>212</v>
      </c>
      <c r="E159" s="461" t="s">
        <v>124</v>
      </c>
      <c r="F159" s="282">
        <f>'ведом. 2026-2028'!AD91</f>
        <v>68952.899999999994</v>
      </c>
      <c r="G159" s="509"/>
      <c r="H159" s="282">
        <f>'ведом. 2026-2028'!AE91</f>
        <v>64147.8</v>
      </c>
      <c r="I159" s="509"/>
      <c r="J159" s="282">
        <f>'ведом. 2026-2028'!AF91</f>
        <v>39447.800000000003</v>
      </c>
      <c r="K159" s="396"/>
      <c r="L159" s="104"/>
      <c r="N159" s="104"/>
      <c r="O159" s="104"/>
    </row>
    <row r="160" spans="1:15" s="93" customFormat="1" x14ac:dyDescent="0.25">
      <c r="A160" s="435" t="s">
        <v>116</v>
      </c>
      <c r="B160" s="457" t="s">
        <v>28</v>
      </c>
      <c r="C160" s="1">
        <v>13</v>
      </c>
      <c r="D160" s="370" t="s">
        <v>212</v>
      </c>
      <c r="E160" s="461" t="s">
        <v>36</v>
      </c>
      <c r="F160" s="282">
        <f>F161</f>
        <v>705.5</v>
      </c>
      <c r="G160" s="509"/>
      <c r="H160" s="282">
        <f>H161</f>
        <v>731.7</v>
      </c>
      <c r="I160" s="509"/>
      <c r="J160" s="282">
        <f>'ведом. 2026-2028'!AF92</f>
        <v>760.5</v>
      </c>
      <c r="K160" s="396"/>
      <c r="L160" s="104"/>
      <c r="N160" s="104"/>
      <c r="O160" s="104"/>
    </row>
    <row r="161" spans="1:15" s="93" customFormat="1" x14ac:dyDescent="0.25">
      <c r="A161" s="435" t="s">
        <v>50</v>
      </c>
      <c r="B161" s="457" t="s">
        <v>28</v>
      </c>
      <c r="C161" s="1">
        <v>13</v>
      </c>
      <c r="D161" s="370" t="s">
        <v>212</v>
      </c>
      <c r="E161" s="461" t="s">
        <v>63</v>
      </c>
      <c r="F161" s="282">
        <f>'ведом. 2026-2028'!AD93</f>
        <v>705.5</v>
      </c>
      <c r="G161" s="509"/>
      <c r="H161" s="282">
        <f>'ведом. 2026-2028'!AE93</f>
        <v>731.7</v>
      </c>
      <c r="I161" s="509"/>
      <c r="J161" s="282">
        <f>'ведом. 2026-2028'!AF93</f>
        <v>760.5</v>
      </c>
      <c r="K161" s="396"/>
      <c r="L161" s="104"/>
      <c r="N161" s="104"/>
      <c r="O161" s="104"/>
    </row>
    <row r="162" spans="1:15" s="93" customFormat="1" ht="47.25" x14ac:dyDescent="0.25">
      <c r="A162" s="435" t="s">
        <v>366</v>
      </c>
      <c r="B162" s="457" t="s">
        <v>28</v>
      </c>
      <c r="C162" s="1">
        <v>13</v>
      </c>
      <c r="D162" s="370" t="s">
        <v>367</v>
      </c>
      <c r="E162" s="461"/>
      <c r="F162" s="282">
        <f>F163+F165</f>
        <v>19019.300000000003</v>
      </c>
      <c r="G162" s="509"/>
      <c r="H162" s="282">
        <f>H163+H165</f>
        <v>12468.8</v>
      </c>
      <c r="I162" s="509"/>
      <c r="J162" s="282">
        <f>J163+J165</f>
        <v>12494.5</v>
      </c>
      <c r="K162" s="396"/>
      <c r="L162" s="104"/>
      <c r="N162" s="104"/>
      <c r="O162" s="104"/>
    </row>
    <row r="163" spans="1:15" s="93" customFormat="1" ht="47.25" x14ac:dyDescent="0.25">
      <c r="A163" s="435" t="s">
        <v>40</v>
      </c>
      <c r="B163" s="457" t="s">
        <v>28</v>
      </c>
      <c r="C163" s="1">
        <v>13</v>
      </c>
      <c r="D163" s="370" t="s">
        <v>367</v>
      </c>
      <c r="E163" s="461" t="s">
        <v>123</v>
      </c>
      <c r="F163" s="282">
        <f>F164</f>
        <v>18358.400000000001</v>
      </c>
      <c r="G163" s="509"/>
      <c r="H163" s="282">
        <f>H164</f>
        <v>11786.5</v>
      </c>
      <c r="I163" s="509"/>
      <c r="J163" s="282">
        <f>J164</f>
        <v>11786.5</v>
      </c>
      <c r="K163" s="396"/>
      <c r="L163" s="104"/>
      <c r="N163" s="104"/>
      <c r="O163" s="104"/>
    </row>
    <row r="164" spans="1:15" s="93" customFormat="1" x14ac:dyDescent="0.25">
      <c r="A164" s="435" t="s">
        <v>65</v>
      </c>
      <c r="B164" s="457" t="s">
        <v>28</v>
      </c>
      <c r="C164" s="1">
        <v>13</v>
      </c>
      <c r="D164" s="370" t="s">
        <v>367</v>
      </c>
      <c r="E164" s="461" t="s">
        <v>124</v>
      </c>
      <c r="F164" s="282">
        <f>'ведом. 2026-2028'!AD96</f>
        <v>18358.400000000001</v>
      </c>
      <c r="G164" s="509"/>
      <c r="H164" s="282">
        <f>'ведом. 2026-2028'!AE96</f>
        <v>11786.5</v>
      </c>
      <c r="I164" s="509"/>
      <c r="J164" s="282">
        <f>'ведом. 2026-2028'!AF96</f>
        <v>11786.5</v>
      </c>
      <c r="K164" s="396"/>
      <c r="L164" s="104"/>
      <c r="N164" s="104"/>
      <c r="O164" s="104"/>
    </row>
    <row r="165" spans="1:15" s="93" customFormat="1" x14ac:dyDescent="0.25">
      <c r="A165" s="435" t="s">
        <v>116</v>
      </c>
      <c r="B165" s="457" t="s">
        <v>28</v>
      </c>
      <c r="C165" s="1">
        <v>13</v>
      </c>
      <c r="D165" s="370" t="s">
        <v>367</v>
      </c>
      <c r="E165" s="461" t="s">
        <v>36</v>
      </c>
      <c r="F165" s="282">
        <f>F166</f>
        <v>660.9</v>
      </c>
      <c r="G165" s="509"/>
      <c r="H165" s="282">
        <f>H166</f>
        <v>682.3</v>
      </c>
      <c r="I165" s="509"/>
      <c r="J165" s="282">
        <f>J166</f>
        <v>708</v>
      </c>
      <c r="K165" s="396"/>
      <c r="L165" s="104"/>
      <c r="N165" s="104"/>
      <c r="O165" s="104"/>
    </row>
    <row r="166" spans="1:15" s="93" customFormat="1" x14ac:dyDescent="0.25">
      <c r="A166" s="435" t="s">
        <v>50</v>
      </c>
      <c r="B166" s="457" t="s">
        <v>28</v>
      </c>
      <c r="C166" s="1">
        <v>13</v>
      </c>
      <c r="D166" s="370" t="s">
        <v>367</v>
      </c>
      <c r="E166" s="461" t="s">
        <v>63</v>
      </c>
      <c r="F166" s="282">
        <f>'ведом. 2026-2028'!AD98</f>
        <v>660.9</v>
      </c>
      <c r="G166" s="509"/>
      <c r="H166" s="282">
        <f>'ведом. 2026-2028'!AE98</f>
        <v>682.3</v>
      </c>
      <c r="I166" s="509"/>
      <c r="J166" s="282">
        <f>'ведом. 2026-2028'!AF98</f>
        <v>708</v>
      </c>
      <c r="K166" s="396"/>
      <c r="L166" s="104"/>
      <c r="N166" s="104"/>
      <c r="O166" s="104"/>
    </row>
    <row r="167" spans="1:15" s="93" customFormat="1" ht="31.5" x14ac:dyDescent="0.25">
      <c r="A167" s="267" t="s">
        <v>505</v>
      </c>
      <c r="B167" s="459" t="s">
        <v>28</v>
      </c>
      <c r="C167" s="247">
        <v>13</v>
      </c>
      <c r="D167" s="298" t="s">
        <v>506</v>
      </c>
      <c r="E167" s="248"/>
      <c r="F167" s="282">
        <f>F168</f>
        <v>87.5</v>
      </c>
      <c r="G167" s="509"/>
      <c r="H167" s="282">
        <f t="shared" ref="H167:J169" si="24">H168</f>
        <v>94.4</v>
      </c>
      <c r="I167" s="509"/>
      <c r="J167" s="282">
        <f t="shared" si="24"/>
        <v>96.6</v>
      </c>
      <c r="K167" s="396"/>
      <c r="L167" s="104"/>
      <c r="N167" s="104"/>
      <c r="O167" s="104"/>
    </row>
    <row r="168" spans="1:15" s="93" customFormat="1" ht="78.75" x14ac:dyDescent="0.25">
      <c r="A168" s="267" t="s">
        <v>385</v>
      </c>
      <c r="B168" s="459" t="s">
        <v>28</v>
      </c>
      <c r="C168" s="247">
        <v>13</v>
      </c>
      <c r="D168" s="296" t="s">
        <v>507</v>
      </c>
      <c r="E168" s="248"/>
      <c r="F168" s="282">
        <f>F169</f>
        <v>87.5</v>
      </c>
      <c r="G168" s="509"/>
      <c r="H168" s="282">
        <f t="shared" si="24"/>
        <v>94.4</v>
      </c>
      <c r="I168" s="509"/>
      <c r="J168" s="282">
        <f t="shared" si="24"/>
        <v>96.6</v>
      </c>
      <c r="K168" s="396"/>
      <c r="L168" s="104"/>
      <c r="N168" s="104"/>
      <c r="O168" s="104"/>
    </row>
    <row r="169" spans="1:15" s="93" customFormat="1" x14ac:dyDescent="0.25">
      <c r="A169" s="267" t="s">
        <v>116</v>
      </c>
      <c r="B169" s="459" t="s">
        <v>28</v>
      </c>
      <c r="C169" s="247">
        <v>13</v>
      </c>
      <c r="D169" s="296" t="s">
        <v>507</v>
      </c>
      <c r="E169" s="248">
        <v>200</v>
      </c>
      <c r="F169" s="282">
        <f>F170</f>
        <v>87.5</v>
      </c>
      <c r="G169" s="509"/>
      <c r="H169" s="282">
        <f t="shared" si="24"/>
        <v>94.4</v>
      </c>
      <c r="I169" s="509"/>
      <c r="J169" s="282">
        <f t="shared" si="24"/>
        <v>96.6</v>
      </c>
      <c r="K169" s="396"/>
      <c r="L169" s="104"/>
      <c r="N169" s="104"/>
      <c r="O169" s="104"/>
    </row>
    <row r="170" spans="1:15" s="93" customFormat="1" x14ac:dyDescent="0.25">
      <c r="A170" s="267" t="s">
        <v>50</v>
      </c>
      <c r="B170" s="459" t="s">
        <v>28</v>
      </c>
      <c r="C170" s="247">
        <v>13</v>
      </c>
      <c r="D170" s="296" t="s">
        <v>507</v>
      </c>
      <c r="E170" s="248">
        <v>240</v>
      </c>
      <c r="F170" s="282">
        <f>'ведом. 2026-2028'!AD102</f>
        <v>87.5</v>
      </c>
      <c r="G170" s="509"/>
      <c r="H170" s="282">
        <f>'ведом. 2026-2028'!AE102</f>
        <v>94.4</v>
      </c>
      <c r="I170" s="509"/>
      <c r="J170" s="282">
        <f>'ведом. 2026-2028'!AF102</f>
        <v>96.6</v>
      </c>
      <c r="K170" s="396"/>
      <c r="L170" s="104"/>
      <c r="N170" s="104"/>
      <c r="O170" s="104"/>
    </row>
    <row r="171" spans="1:15" s="93" customFormat="1" ht="31.5" x14ac:dyDescent="0.25">
      <c r="A171" s="330" t="s">
        <v>286</v>
      </c>
      <c r="B171" s="457" t="s">
        <v>28</v>
      </c>
      <c r="C171" s="1">
        <v>13</v>
      </c>
      <c r="D171" s="232" t="s">
        <v>128</v>
      </c>
      <c r="E171" s="280"/>
      <c r="F171" s="282">
        <f t="shared" ref="F171:K171" si="25">F172</f>
        <v>887.4</v>
      </c>
      <c r="G171" s="509">
        <f t="shared" si="25"/>
        <v>887.4</v>
      </c>
      <c r="H171" s="282">
        <f t="shared" si="25"/>
        <v>16.899999999999999</v>
      </c>
      <c r="I171" s="509">
        <f t="shared" si="25"/>
        <v>16.899999999999999</v>
      </c>
      <c r="J171" s="282">
        <f t="shared" si="25"/>
        <v>20</v>
      </c>
      <c r="K171" s="396">
        <f t="shared" si="25"/>
        <v>20</v>
      </c>
      <c r="L171" s="104"/>
      <c r="N171" s="104"/>
      <c r="O171" s="104"/>
    </row>
    <row r="172" spans="1:15" s="93" customFormat="1" x14ac:dyDescent="0.25">
      <c r="A172" s="330" t="s">
        <v>46</v>
      </c>
      <c r="B172" s="457" t="s">
        <v>28</v>
      </c>
      <c r="C172" s="1">
        <v>13</v>
      </c>
      <c r="D172" s="232" t="s">
        <v>418</v>
      </c>
      <c r="E172" s="280"/>
      <c r="F172" s="282">
        <f t="shared" ref="F172:K172" si="26">F173</f>
        <v>887.4</v>
      </c>
      <c r="G172" s="509">
        <f t="shared" si="26"/>
        <v>887.4</v>
      </c>
      <c r="H172" s="282">
        <f t="shared" si="26"/>
        <v>16.899999999999999</v>
      </c>
      <c r="I172" s="509">
        <f t="shared" si="26"/>
        <v>16.899999999999999</v>
      </c>
      <c r="J172" s="282">
        <f t="shared" si="26"/>
        <v>20</v>
      </c>
      <c r="K172" s="396">
        <f t="shared" si="26"/>
        <v>20</v>
      </c>
      <c r="L172" s="104"/>
      <c r="N172" s="104"/>
      <c r="O172" s="104"/>
    </row>
    <row r="173" spans="1:15" s="93" customFormat="1" ht="31.5" x14ac:dyDescent="0.25">
      <c r="A173" s="437" t="s">
        <v>298</v>
      </c>
      <c r="B173" s="457" t="s">
        <v>28</v>
      </c>
      <c r="C173" s="1">
        <v>13</v>
      </c>
      <c r="D173" s="232" t="s">
        <v>427</v>
      </c>
      <c r="E173" s="280"/>
      <c r="F173" s="282">
        <f t="shared" ref="F173:K175" si="27">F174</f>
        <v>887.4</v>
      </c>
      <c r="G173" s="509">
        <f t="shared" si="27"/>
        <v>887.4</v>
      </c>
      <c r="H173" s="282">
        <f t="shared" si="27"/>
        <v>16.899999999999999</v>
      </c>
      <c r="I173" s="509">
        <f t="shared" si="27"/>
        <v>16.899999999999999</v>
      </c>
      <c r="J173" s="282">
        <f>'ведом. 2026-2028'!AF105</f>
        <v>20</v>
      </c>
      <c r="K173" s="396">
        <f t="shared" si="27"/>
        <v>20</v>
      </c>
      <c r="L173" s="104"/>
      <c r="N173" s="104"/>
      <c r="O173" s="104"/>
    </row>
    <row r="174" spans="1:15" s="93" customFormat="1" ht="31.5" x14ac:dyDescent="0.25">
      <c r="A174" s="433" t="s">
        <v>429</v>
      </c>
      <c r="B174" s="457" t="s">
        <v>28</v>
      </c>
      <c r="C174" s="1">
        <v>13</v>
      </c>
      <c r="D174" s="232" t="s">
        <v>428</v>
      </c>
      <c r="E174" s="280"/>
      <c r="F174" s="282">
        <f t="shared" si="27"/>
        <v>887.4</v>
      </c>
      <c r="G174" s="509">
        <f t="shared" si="27"/>
        <v>887.4</v>
      </c>
      <c r="H174" s="282">
        <f t="shared" si="27"/>
        <v>16.899999999999999</v>
      </c>
      <c r="I174" s="509">
        <f t="shared" si="27"/>
        <v>16.899999999999999</v>
      </c>
      <c r="J174" s="282">
        <f>'ведом. 2026-2028'!AF106</f>
        <v>20</v>
      </c>
      <c r="K174" s="396">
        <f t="shared" si="27"/>
        <v>20</v>
      </c>
      <c r="L174" s="104"/>
      <c r="N174" s="104"/>
      <c r="O174" s="104"/>
    </row>
    <row r="175" spans="1:15" s="93" customFormat="1" x14ac:dyDescent="0.25">
      <c r="A175" s="435" t="s">
        <v>116</v>
      </c>
      <c r="B175" s="457" t="s">
        <v>28</v>
      </c>
      <c r="C175" s="1">
        <v>13</v>
      </c>
      <c r="D175" s="232" t="s">
        <v>428</v>
      </c>
      <c r="E175" s="280">
        <v>200</v>
      </c>
      <c r="F175" s="282">
        <f t="shared" si="27"/>
        <v>887.4</v>
      </c>
      <c r="G175" s="509">
        <f t="shared" si="27"/>
        <v>887.4</v>
      </c>
      <c r="H175" s="282">
        <f t="shared" si="27"/>
        <v>16.899999999999999</v>
      </c>
      <c r="I175" s="509">
        <f t="shared" si="27"/>
        <v>16.899999999999999</v>
      </c>
      <c r="J175" s="282">
        <f>'ведом. 2026-2028'!AF107</f>
        <v>20</v>
      </c>
      <c r="K175" s="396">
        <f t="shared" si="27"/>
        <v>20</v>
      </c>
      <c r="L175" s="104"/>
      <c r="N175" s="104"/>
      <c r="O175" s="104"/>
    </row>
    <row r="176" spans="1:15" s="93" customFormat="1" x14ac:dyDescent="0.25">
      <c r="A176" s="435" t="s">
        <v>50</v>
      </c>
      <c r="B176" s="457" t="s">
        <v>28</v>
      </c>
      <c r="C176" s="1">
        <v>13</v>
      </c>
      <c r="D176" s="232" t="s">
        <v>428</v>
      </c>
      <c r="E176" s="280">
        <v>240</v>
      </c>
      <c r="F176" s="282">
        <f>'ведом. 2026-2028'!AD108</f>
        <v>887.4</v>
      </c>
      <c r="G176" s="509">
        <f>F176</f>
        <v>887.4</v>
      </c>
      <c r="H176" s="282">
        <f>'ведом. 2026-2028'!AE108</f>
        <v>16.899999999999999</v>
      </c>
      <c r="I176" s="509">
        <f>H176</f>
        <v>16.899999999999999</v>
      </c>
      <c r="J176" s="282">
        <f>'ведом. 2026-2028'!AF108</f>
        <v>20</v>
      </c>
      <c r="K176" s="396">
        <f>J176</f>
        <v>20</v>
      </c>
      <c r="L176" s="104"/>
      <c r="N176" s="104"/>
      <c r="O176" s="104"/>
    </row>
    <row r="177" spans="1:15" s="93" customFormat="1" x14ac:dyDescent="0.25">
      <c r="A177" s="330" t="s">
        <v>224</v>
      </c>
      <c r="B177" s="457" t="s">
        <v>28</v>
      </c>
      <c r="C177" s="1">
        <v>13</v>
      </c>
      <c r="D177" s="232" t="s">
        <v>225</v>
      </c>
      <c r="E177" s="280"/>
      <c r="F177" s="282">
        <f>F183+F178</f>
        <v>56686</v>
      </c>
      <c r="G177" s="509"/>
      <c r="H177" s="282">
        <f>H183+H178</f>
        <v>55442</v>
      </c>
      <c r="I177" s="509"/>
      <c r="J177" s="282">
        <f>J183+J178</f>
        <v>57263</v>
      </c>
      <c r="K177" s="396"/>
      <c r="L177" s="104"/>
      <c r="N177" s="104"/>
      <c r="O177" s="104"/>
    </row>
    <row r="178" spans="1:15" s="93" customFormat="1" ht="47.25" x14ac:dyDescent="0.25">
      <c r="A178" s="312" t="s">
        <v>726</v>
      </c>
      <c r="B178" s="459" t="s">
        <v>28</v>
      </c>
      <c r="C178" s="247">
        <v>13</v>
      </c>
      <c r="D178" s="296" t="s">
        <v>729</v>
      </c>
      <c r="E178" s="248"/>
      <c r="F178" s="282">
        <f>F179</f>
        <v>1537</v>
      </c>
      <c r="G178" s="509"/>
      <c r="H178" s="282">
        <f t="shared" ref="H178:J180" si="28">H179</f>
        <v>1537</v>
      </c>
      <c r="I178" s="509"/>
      <c r="J178" s="282">
        <f t="shared" si="28"/>
        <v>1537</v>
      </c>
      <c r="K178" s="396"/>
      <c r="L178" s="104"/>
      <c r="N178" s="104"/>
      <c r="O178" s="104"/>
    </row>
    <row r="179" spans="1:15" s="93" customFormat="1" ht="47.25" x14ac:dyDescent="0.25">
      <c r="A179" s="312" t="s">
        <v>727</v>
      </c>
      <c r="B179" s="459" t="s">
        <v>28</v>
      </c>
      <c r="C179" s="247">
        <v>13</v>
      </c>
      <c r="D179" s="296" t="s">
        <v>730</v>
      </c>
      <c r="E179" s="248"/>
      <c r="F179" s="282">
        <f>F180</f>
        <v>1537</v>
      </c>
      <c r="G179" s="509"/>
      <c r="H179" s="282">
        <f t="shared" si="28"/>
        <v>1537</v>
      </c>
      <c r="I179" s="509"/>
      <c r="J179" s="282">
        <f t="shared" si="28"/>
        <v>1537</v>
      </c>
      <c r="K179" s="396"/>
      <c r="L179" s="104"/>
      <c r="N179" s="104"/>
      <c r="O179" s="104"/>
    </row>
    <row r="180" spans="1:15" s="93" customFormat="1" ht="63" x14ac:dyDescent="0.25">
      <c r="A180" s="312" t="s">
        <v>728</v>
      </c>
      <c r="B180" s="459" t="s">
        <v>28</v>
      </c>
      <c r="C180" s="247">
        <v>13</v>
      </c>
      <c r="D180" s="296" t="s">
        <v>731</v>
      </c>
      <c r="E180" s="248"/>
      <c r="F180" s="282">
        <f>F181</f>
        <v>1537</v>
      </c>
      <c r="G180" s="509"/>
      <c r="H180" s="282">
        <f t="shared" si="28"/>
        <v>1537</v>
      </c>
      <c r="I180" s="509"/>
      <c r="J180" s="282">
        <f t="shared" si="28"/>
        <v>1537</v>
      </c>
      <c r="K180" s="396"/>
      <c r="L180" s="104"/>
      <c r="N180" s="104"/>
      <c r="O180" s="104"/>
    </row>
    <row r="181" spans="1:15" s="93" customFormat="1" ht="31.5" x14ac:dyDescent="0.25">
      <c r="A181" s="267" t="s">
        <v>58</v>
      </c>
      <c r="B181" s="459" t="s">
        <v>28</v>
      </c>
      <c r="C181" s="247">
        <v>13</v>
      </c>
      <c r="D181" s="296" t="s">
        <v>731</v>
      </c>
      <c r="E181" s="248">
        <v>600</v>
      </c>
      <c r="F181" s="282">
        <f>F182</f>
        <v>1537</v>
      </c>
      <c r="G181" s="509"/>
      <c r="H181" s="282">
        <f t="shared" ref="H181:J181" si="29">H182</f>
        <v>1537</v>
      </c>
      <c r="I181" s="509"/>
      <c r="J181" s="282">
        <f t="shared" si="29"/>
        <v>1537</v>
      </c>
      <c r="K181" s="396"/>
      <c r="L181" s="104"/>
      <c r="N181" s="104"/>
      <c r="O181" s="104"/>
    </row>
    <row r="182" spans="1:15" s="93" customFormat="1" x14ac:dyDescent="0.25">
      <c r="A182" s="267" t="s">
        <v>59</v>
      </c>
      <c r="B182" s="459" t="s">
        <v>28</v>
      </c>
      <c r="C182" s="247">
        <v>13</v>
      </c>
      <c r="D182" s="296" t="s">
        <v>731</v>
      </c>
      <c r="E182" s="248">
        <v>610</v>
      </c>
      <c r="F182" s="282">
        <f>'ведом. 2026-2028'!AD114</f>
        <v>1537</v>
      </c>
      <c r="G182" s="509"/>
      <c r="H182" s="282">
        <f>'ведом. 2026-2028'!AE114</f>
        <v>1537</v>
      </c>
      <c r="I182" s="509"/>
      <c r="J182" s="282">
        <f>'ведом. 2026-2028'!AF114</f>
        <v>1537</v>
      </c>
      <c r="K182" s="396"/>
      <c r="L182" s="104"/>
      <c r="N182" s="104"/>
      <c r="O182" s="104"/>
    </row>
    <row r="183" spans="1:15" s="93" customFormat="1" x14ac:dyDescent="0.25">
      <c r="A183" s="450" t="s">
        <v>46</v>
      </c>
      <c r="B183" s="457" t="s">
        <v>28</v>
      </c>
      <c r="C183" s="1">
        <v>13</v>
      </c>
      <c r="D183" s="232" t="s">
        <v>508</v>
      </c>
      <c r="E183" s="280"/>
      <c r="F183" s="282">
        <f>F184</f>
        <v>55149</v>
      </c>
      <c r="G183" s="509"/>
      <c r="H183" s="282">
        <f>H184</f>
        <v>53905</v>
      </c>
      <c r="I183" s="509"/>
      <c r="J183" s="282">
        <f>J184</f>
        <v>55726</v>
      </c>
      <c r="K183" s="396"/>
      <c r="L183" s="104"/>
      <c r="N183" s="104"/>
      <c r="O183" s="104"/>
    </row>
    <row r="184" spans="1:15" s="93" customFormat="1" ht="31.5" x14ac:dyDescent="0.25">
      <c r="A184" s="450" t="s">
        <v>312</v>
      </c>
      <c r="B184" s="457" t="s">
        <v>28</v>
      </c>
      <c r="C184" s="1">
        <v>13</v>
      </c>
      <c r="D184" s="232" t="s">
        <v>509</v>
      </c>
      <c r="E184" s="280"/>
      <c r="F184" s="282">
        <f>F185</f>
        <v>55149</v>
      </c>
      <c r="G184" s="509"/>
      <c r="H184" s="282">
        <f>H185</f>
        <v>53905</v>
      </c>
      <c r="I184" s="509"/>
      <c r="J184" s="282">
        <f>J185</f>
        <v>55726</v>
      </c>
      <c r="K184" s="396"/>
      <c r="L184" s="104"/>
      <c r="N184" s="104"/>
      <c r="O184" s="104"/>
    </row>
    <row r="185" spans="1:15" s="93" customFormat="1" ht="31.5" x14ac:dyDescent="0.25">
      <c r="A185" s="450" t="s">
        <v>226</v>
      </c>
      <c r="B185" s="457" t="s">
        <v>28</v>
      </c>
      <c r="C185" s="1">
        <v>13</v>
      </c>
      <c r="D185" s="232" t="s">
        <v>510</v>
      </c>
      <c r="E185" s="280"/>
      <c r="F185" s="282">
        <f>F186</f>
        <v>55149</v>
      </c>
      <c r="G185" s="509"/>
      <c r="H185" s="282">
        <f>H186</f>
        <v>53905</v>
      </c>
      <c r="I185" s="509"/>
      <c r="J185" s="282">
        <f>J186</f>
        <v>55726</v>
      </c>
      <c r="K185" s="396"/>
      <c r="L185" s="104"/>
      <c r="N185" s="104"/>
      <c r="O185" s="104"/>
    </row>
    <row r="186" spans="1:15" s="93" customFormat="1" ht="31.5" x14ac:dyDescent="0.25">
      <c r="A186" s="279" t="s">
        <v>58</v>
      </c>
      <c r="B186" s="457" t="s">
        <v>28</v>
      </c>
      <c r="C186" s="1">
        <v>13</v>
      </c>
      <c r="D186" s="232" t="s">
        <v>510</v>
      </c>
      <c r="E186" s="280">
        <v>600</v>
      </c>
      <c r="F186" s="282">
        <f>F187</f>
        <v>55149</v>
      </c>
      <c r="G186" s="509"/>
      <c r="H186" s="282">
        <f>H187</f>
        <v>53905</v>
      </c>
      <c r="I186" s="509"/>
      <c r="J186" s="282">
        <f>J187</f>
        <v>55726</v>
      </c>
      <c r="K186" s="396"/>
      <c r="L186" s="104"/>
      <c r="N186" s="104"/>
      <c r="O186" s="104"/>
    </row>
    <row r="187" spans="1:15" s="93" customFormat="1" x14ac:dyDescent="0.25">
      <c r="A187" s="279" t="s">
        <v>59</v>
      </c>
      <c r="B187" s="457" t="s">
        <v>28</v>
      </c>
      <c r="C187" s="1">
        <v>13</v>
      </c>
      <c r="D187" s="232" t="s">
        <v>510</v>
      </c>
      <c r="E187" s="280">
        <v>610</v>
      </c>
      <c r="F187" s="282">
        <f>'ведом. 2026-2028'!AD119</f>
        <v>55149</v>
      </c>
      <c r="G187" s="509"/>
      <c r="H187" s="282">
        <f>'ведом. 2026-2028'!AE119</f>
        <v>53905</v>
      </c>
      <c r="I187" s="509"/>
      <c r="J187" s="282">
        <f>'ведом. 2026-2028'!AF119</f>
        <v>55726</v>
      </c>
      <c r="K187" s="396"/>
      <c r="L187" s="104"/>
      <c r="N187" s="104"/>
      <c r="O187" s="104"/>
    </row>
    <row r="188" spans="1:15" s="93" customFormat="1" x14ac:dyDescent="0.25">
      <c r="A188" s="330" t="s">
        <v>217</v>
      </c>
      <c r="B188" s="457" t="s">
        <v>28</v>
      </c>
      <c r="C188" s="1">
        <v>13</v>
      </c>
      <c r="D188" s="232" t="s">
        <v>133</v>
      </c>
      <c r="E188" s="461"/>
      <c r="F188" s="282">
        <f>F189</f>
        <v>13028.200000000003</v>
      </c>
      <c r="G188" s="509"/>
      <c r="H188" s="282">
        <f t="shared" ref="H188:J188" si="30">H189</f>
        <v>0</v>
      </c>
      <c r="I188" s="509"/>
      <c r="J188" s="282">
        <f t="shared" si="30"/>
        <v>1488.4</v>
      </c>
      <c r="K188" s="396"/>
      <c r="L188" s="104"/>
      <c r="N188" s="104"/>
      <c r="O188" s="104"/>
    </row>
    <row r="189" spans="1:15" s="93" customFormat="1" x14ac:dyDescent="0.25">
      <c r="A189" s="451" t="s">
        <v>405</v>
      </c>
      <c r="B189" s="462" t="s">
        <v>28</v>
      </c>
      <c r="C189" s="7">
        <v>13</v>
      </c>
      <c r="D189" s="373" t="s">
        <v>406</v>
      </c>
      <c r="E189" s="460"/>
      <c r="F189" s="282">
        <f>F190</f>
        <v>13028.200000000003</v>
      </c>
      <c r="G189" s="509"/>
      <c r="H189" s="282">
        <f t="shared" ref="H189:J189" si="31">H190</f>
        <v>0</v>
      </c>
      <c r="I189" s="509"/>
      <c r="J189" s="282">
        <f t="shared" si="31"/>
        <v>1488.4</v>
      </c>
      <c r="K189" s="396"/>
      <c r="L189" s="104"/>
      <c r="N189" s="104"/>
      <c r="O189" s="104"/>
    </row>
    <row r="190" spans="1:15" s="117" customFormat="1" ht="31.5" x14ac:dyDescent="0.25">
      <c r="A190" s="279" t="s">
        <v>408</v>
      </c>
      <c r="B190" s="462" t="s">
        <v>28</v>
      </c>
      <c r="C190" s="7">
        <v>13</v>
      </c>
      <c r="D190" s="237" t="s">
        <v>409</v>
      </c>
      <c r="E190" s="460"/>
      <c r="F190" s="282">
        <f>F191</f>
        <v>13028.200000000003</v>
      </c>
      <c r="G190" s="509"/>
      <c r="H190" s="282">
        <f>H191</f>
        <v>0</v>
      </c>
      <c r="I190" s="509"/>
      <c r="J190" s="282">
        <f>J191</f>
        <v>1488.4</v>
      </c>
      <c r="K190" s="396"/>
      <c r="L190" s="116"/>
      <c r="N190" s="116"/>
      <c r="O190" s="116"/>
    </row>
    <row r="191" spans="1:15" s="117" customFormat="1" x14ac:dyDescent="0.25">
      <c r="A191" s="279" t="s">
        <v>41</v>
      </c>
      <c r="B191" s="462" t="s">
        <v>28</v>
      </c>
      <c r="C191" s="7">
        <v>13</v>
      </c>
      <c r="D191" s="237" t="s">
        <v>409</v>
      </c>
      <c r="E191" s="460">
        <v>800</v>
      </c>
      <c r="F191" s="282">
        <f>F192</f>
        <v>13028.200000000003</v>
      </c>
      <c r="G191" s="509"/>
      <c r="H191" s="282">
        <f>H192</f>
        <v>0</v>
      </c>
      <c r="I191" s="509"/>
      <c r="J191" s="282">
        <f>J192</f>
        <v>1488.4</v>
      </c>
      <c r="K191" s="396"/>
      <c r="L191" s="116"/>
      <c r="N191" s="116"/>
      <c r="O191" s="116"/>
    </row>
    <row r="192" spans="1:15" s="117" customFormat="1" x14ac:dyDescent="0.25">
      <c r="A192" s="279" t="s">
        <v>132</v>
      </c>
      <c r="B192" s="462" t="s">
        <v>28</v>
      </c>
      <c r="C192" s="7">
        <v>13</v>
      </c>
      <c r="D192" s="237" t="s">
        <v>409</v>
      </c>
      <c r="E192" s="460">
        <v>870</v>
      </c>
      <c r="F192" s="282">
        <f>'ведом. 2026-2028'!AD521</f>
        <v>13028.200000000003</v>
      </c>
      <c r="G192" s="509"/>
      <c r="H192" s="282">
        <f>'ведом. 2026-2028'!AE521</f>
        <v>0</v>
      </c>
      <c r="I192" s="509"/>
      <c r="J192" s="282">
        <f>'ведом. 2026-2028'!AF521</f>
        <v>1488.4</v>
      </c>
      <c r="K192" s="396"/>
      <c r="L192" s="116"/>
      <c r="N192" s="116"/>
      <c r="O192" s="116"/>
    </row>
    <row r="193" spans="1:15" s="93" customFormat="1" x14ac:dyDescent="0.25">
      <c r="A193" s="448" t="s">
        <v>11</v>
      </c>
      <c r="B193" s="463" t="s">
        <v>29</v>
      </c>
      <c r="C193" s="303"/>
      <c r="D193" s="365"/>
      <c r="E193" s="464"/>
      <c r="F193" s="108">
        <f t="shared" ref="F193:K193" si="32">F194+F201</f>
        <v>6476.5</v>
      </c>
      <c r="G193" s="510">
        <f t="shared" si="32"/>
        <v>6392.5</v>
      </c>
      <c r="H193" s="108">
        <f t="shared" si="32"/>
        <v>7185.4</v>
      </c>
      <c r="I193" s="510">
        <f t="shared" si="32"/>
        <v>7101.4</v>
      </c>
      <c r="J193" s="108">
        <f t="shared" si="32"/>
        <v>9056.1</v>
      </c>
      <c r="K193" s="395">
        <f t="shared" si="32"/>
        <v>8972.1</v>
      </c>
      <c r="L193" s="104"/>
      <c r="N193" s="104"/>
      <c r="O193" s="104"/>
    </row>
    <row r="194" spans="1:15" s="93" customFormat="1" x14ac:dyDescent="0.25">
      <c r="A194" s="435" t="s">
        <v>12</v>
      </c>
      <c r="B194" s="457" t="s">
        <v>29</v>
      </c>
      <c r="C194" s="1" t="s">
        <v>7</v>
      </c>
      <c r="D194" s="278"/>
      <c r="E194" s="342"/>
      <c r="F194" s="282">
        <f t="shared" ref="F194:K199" si="33">F195</f>
        <v>6392.5</v>
      </c>
      <c r="G194" s="509">
        <f t="shared" si="33"/>
        <v>6392.5</v>
      </c>
      <c r="H194" s="282">
        <f t="shared" si="33"/>
        <v>7101.4</v>
      </c>
      <c r="I194" s="509">
        <f t="shared" si="33"/>
        <v>7101.4</v>
      </c>
      <c r="J194" s="282">
        <f t="shared" si="33"/>
        <v>8972.1</v>
      </c>
      <c r="K194" s="396">
        <f t="shared" si="33"/>
        <v>8972.1</v>
      </c>
      <c r="L194" s="104"/>
      <c r="N194" s="104"/>
      <c r="O194" s="104"/>
    </row>
    <row r="195" spans="1:15" s="93" customFormat="1" ht="31.5" x14ac:dyDescent="0.25">
      <c r="A195" s="330" t="s">
        <v>286</v>
      </c>
      <c r="B195" s="457" t="s">
        <v>29</v>
      </c>
      <c r="C195" s="1" t="s">
        <v>7</v>
      </c>
      <c r="D195" s="232" t="s">
        <v>128</v>
      </c>
      <c r="E195" s="342"/>
      <c r="F195" s="282">
        <f t="shared" si="33"/>
        <v>6392.5</v>
      </c>
      <c r="G195" s="509">
        <f t="shared" si="33"/>
        <v>6392.5</v>
      </c>
      <c r="H195" s="282">
        <f t="shared" si="33"/>
        <v>7101.4</v>
      </c>
      <c r="I195" s="509">
        <f t="shared" si="33"/>
        <v>7101.4</v>
      </c>
      <c r="J195" s="282">
        <f t="shared" si="33"/>
        <v>8972.1</v>
      </c>
      <c r="K195" s="396">
        <f t="shared" si="33"/>
        <v>8972.1</v>
      </c>
      <c r="L195" s="104"/>
      <c r="N195" s="104"/>
      <c r="O195" s="104"/>
    </row>
    <row r="196" spans="1:15" s="93" customFormat="1" x14ac:dyDescent="0.25">
      <c r="A196" s="330" t="s">
        <v>46</v>
      </c>
      <c r="B196" s="457" t="s">
        <v>29</v>
      </c>
      <c r="C196" s="1" t="s">
        <v>7</v>
      </c>
      <c r="D196" s="232" t="s">
        <v>418</v>
      </c>
      <c r="E196" s="342"/>
      <c r="F196" s="282">
        <f t="shared" ref="F196:K198" si="34">F197</f>
        <v>6392.5</v>
      </c>
      <c r="G196" s="509">
        <f t="shared" si="34"/>
        <v>6392.5</v>
      </c>
      <c r="H196" s="282">
        <f t="shared" si="34"/>
        <v>7101.4</v>
      </c>
      <c r="I196" s="509">
        <f t="shared" si="34"/>
        <v>7101.4</v>
      </c>
      <c r="J196" s="282">
        <f t="shared" si="34"/>
        <v>8972.1</v>
      </c>
      <c r="K196" s="396">
        <f t="shared" si="34"/>
        <v>8972.1</v>
      </c>
      <c r="L196" s="104"/>
      <c r="N196" s="104"/>
      <c r="O196" s="104"/>
    </row>
    <row r="197" spans="1:15" s="93" customFormat="1" x14ac:dyDescent="0.25">
      <c r="A197" s="436" t="s">
        <v>431</v>
      </c>
      <c r="B197" s="457" t="s">
        <v>29</v>
      </c>
      <c r="C197" s="1" t="s">
        <v>7</v>
      </c>
      <c r="D197" s="232" t="s">
        <v>419</v>
      </c>
      <c r="E197" s="342"/>
      <c r="F197" s="282">
        <f t="shared" si="34"/>
        <v>6392.5</v>
      </c>
      <c r="G197" s="509">
        <f t="shared" si="34"/>
        <v>6392.5</v>
      </c>
      <c r="H197" s="282">
        <f t="shared" si="34"/>
        <v>7101.4</v>
      </c>
      <c r="I197" s="509">
        <f t="shared" si="34"/>
        <v>7101.4</v>
      </c>
      <c r="J197" s="282">
        <f t="shared" si="34"/>
        <v>8972.1</v>
      </c>
      <c r="K197" s="396">
        <f t="shared" si="34"/>
        <v>8972.1</v>
      </c>
      <c r="L197" s="104"/>
      <c r="N197" s="104"/>
      <c r="O197" s="104"/>
    </row>
    <row r="198" spans="1:15" s="93" customFormat="1" ht="31.5" x14ac:dyDescent="0.25">
      <c r="A198" s="330" t="s">
        <v>430</v>
      </c>
      <c r="B198" s="457" t="s">
        <v>29</v>
      </c>
      <c r="C198" s="1" t="s">
        <v>7</v>
      </c>
      <c r="D198" s="232" t="s">
        <v>426</v>
      </c>
      <c r="E198" s="465"/>
      <c r="F198" s="282">
        <f>F199</f>
        <v>6392.5</v>
      </c>
      <c r="G198" s="509">
        <f t="shared" si="34"/>
        <v>6392.5</v>
      </c>
      <c r="H198" s="282">
        <f t="shared" si="34"/>
        <v>7101.4</v>
      </c>
      <c r="I198" s="509">
        <f t="shared" si="34"/>
        <v>7101.4</v>
      </c>
      <c r="J198" s="282">
        <f t="shared" si="34"/>
        <v>8972.1</v>
      </c>
      <c r="K198" s="396">
        <f t="shared" si="34"/>
        <v>8972.1</v>
      </c>
      <c r="L198" s="104"/>
      <c r="N198" s="104"/>
      <c r="O198" s="104"/>
    </row>
    <row r="199" spans="1:15" s="93" customFormat="1" ht="47.25" x14ac:dyDescent="0.25">
      <c r="A199" s="435" t="s">
        <v>40</v>
      </c>
      <c r="B199" s="457" t="s">
        <v>29</v>
      </c>
      <c r="C199" s="1" t="s">
        <v>7</v>
      </c>
      <c r="D199" s="232" t="s">
        <v>426</v>
      </c>
      <c r="E199" s="280">
        <v>100</v>
      </c>
      <c r="F199" s="282">
        <f t="shared" si="33"/>
        <v>6392.5</v>
      </c>
      <c r="G199" s="509">
        <f t="shared" si="33"/>
        <v>6392.5</v>
      </c>
      <c r="H199" s="282">
        <f t="shared" si="33"/>
        <v>7101.4</v>
      </c>
      <c r="I199" s="509">
        <f t="shared" si="33"/>
        <v>7101.4</v>
      </c>
      <c r="J199" s="282">
        <f t="shared" si="33"/>
        <v>8972.1</v>
      </c>
      <c r="K199" s="396">
        <f t="shared" si="33"/>
        <v>8972.1</v>
      </c>
      <c r="L199" s="104"/>
      <c r="N199" s="104"/>
      <c r="O199" s="104"/>
    </row>
    <row r="200" spans="1:15" s="93" customFormat="1" x14ac:dyDescent="0.25">
      <c r="A200" s="435" t="s">
        <v>92</v>
      </c>
      <c r="B200" s="457" t="s">
        <v>29</v>
      </c>
      <c r="C200" s="1" t="s">
        <v>7</v>
      </c>
      <c r="D200" s="232" t="s">
        <v>426</v>
      </c>
      <c r="E200" s="280">
        <v>120</v>
      </c>
      <c r="F200" s="282">
        <f>'ведом. 2026-2028'!AD127</f>
        <v>6392.5</v>
      </c>
      <c r="G200" s="509">
        <f>F200</f>
        <v>6392.5</v>
      </c>
      <c r="H200" s="282">
        <f>'ведом. 2026-2028'!AE127</f>
        <v>7101.4</v>
      </c>
      <c r="I200" s="509">
        <f>H200</f>
        <v>7101.4</v>
      </c>
      <c r="J200" s="282">
        <f>'ведом. 2026-2028'!AF127</f>
        <v>8972.1</v>
      </c>
      <c r="K200" s="396">
        <f>J200</f>
        <v>8972.1</v>
      </c>
      <c r="L200" s="104"/>
      <c r="N200" s="104"/>
      <c r="O200" s="104"/>
    </row>
    <row r="201" spans="1:15" s="93" customFormat="1" x14ac:dyDescent="0.25">
      <c r="A201" s="435" t="s">
        <v>45</v>
      </c>
      <c r="B201" s="457" t="s">
        <v>29</v>
      </c>
      <c r="C201" s="1" t="s">
        <v>47</v>
      </c>
      <c r="D201" s="278"/>
      <c r="E201" s="280"/>
      <c r="F201" s="282">
        <f t="shared" ref="F201:J206" si="35">F202</f>
        <v>84</v>
      </c>
      <c r="G201" s="509"/>
      <c r="H201" s="282">
        <f t="shared" si="35"/>
        <v>84</v>
      </c>
      <c r="I201" s="509"/>
      <c r="J201" s="282">
        <f t="shared" si="35"/>
        <v>84</v>
      </c>
      <c r="K201" s="396"/>
      <c r="L201" s="104"/>
      <c r="N201" s="104"/>
      <c r="O201" s="104"/>
    </row>
    <row r="202" spans="1:15" s="93" customFormat="1" x14ac:dyDescent="0.25">
      <c r="A202" s="330" t="s">
        <v>178</v>
      </c>
      <c r="B202" s="457" t="s">
        <v>29</v>
      </c>
      <c r="C202" s="1" t="s">
        <v>47</v>
      </c>
      <c r="D202" s="232" t="s">
        <v>108</v>
      </c>
      <c r="E202" s="280"/>
      <c r="F202" s="282">
        <f t="shared" si="35"/>
        <v>84</v>
      </c>
      <c r="G202" s="509"/>
      <c r="H202" s="282">
        <f t="shared" si="35"/>
        <v>84</v>
      </c>
      <c r="I202" s="509"/>
      <c r="J202" s="282">
        <f t="shared" si="35"/>
        <v>84</v>
      </c>
      <c r="K202" s="396"/>
      <c r="L202" s="104"/>
      <c r="N202" s="104"/>
      <c r="O202" s="104"/>
    </row>
    <row r="203" spans="1:15" s="93" customFormat="1" x14ac:dyDescent="0.25">
      <c r="A203" s="330" t="s">
        <v>181</v>
      </c>
      <c r="B203" s="457" t="s">
        <v>29</v>
      </c>
      <c r="C203" s="1" t="s">
        <v>47</v>
      </c>
      <c r="D203" s="232" t="s">
        <v>182</v>
      </c>
      <c r="E203" s="280"/>
      <c r="F203" s="282">
        <f t="shared" si="35"/>
        <v>84</v>
      </c>
      <c r="G203" s="509"/>
      <c r="H203" s="282">
        <f t="shared" si="35"/>
        <v>84</v>
      </c>
      <c r="I203" s="509"/>
      <c r="J203" s="282">
        <f t="shared" si="35"/>
        <v>84</v>
      </c>
      <c r="K203" s="396"/>
      <c r="L203" s="104"/>
      <c r="N203" s="104"/>
      <c r="O203" s="104"/>
    </row>
    <row r="204" spans="1:15" s="93" customFormat="1" ht="31.5" x14ac:dyDescent="0.25">
      <c r="A204" s="330" t="s">
        <v>183</v>
      </c>
      <c r="B204" s="457" t="s">
        <v>29</v>
      </c>
      <c r="C204" s="1" t="s">
        <v>47</v>
      </c>
      <c r="D204" s="232" t="s">
        <v>184</v>
      </c>
      <c r="E204" s="280"/>
      <c r="F204" s="282">
        <f t="shared" si="35"/>
        <v>84</v>
      </c>
      <c r="G204" s="509"/>
      <c r="H204" s="282">
        <f t="shared" si="35"/>
        <v>84</v>
      </c>
      <c r="I204" s="509"/>
      <c r="J204" s="282">
        <f t="shared" si="35"/>
        <v>84</v>
      </c>
      <c r="K204" s="396"/>
      <c r="L204" s="104"/>
      <c r="N204" s="104"/>
      <c r="O204" s="104"/>
    </row>
    <row r="205" spans="1:15" s="93" customFormat="1" x14ac:dyDescent="0.25">
      <c r="A205" s="436" t="s">
        <v>213</v>
      </c>
      <c r="B205" s="457" t="s">
        <v>29</v>
      </c>
      <c r="C205" s="1" t="s">
        <v>47</v>
      </c>
      <c r="D205" s="370" t="s">
        <v>214</v>
      </c>
      <c r="E205" s="464"/>
      <c r="F205" s="282">
        <f t="shared" si="35"/>
        <v>84</v>
      </c>
      <c r="G205" s="509"/>
      <c r="H205" s="282">
        <f t="shared" si="35"/>
        <v>84</v>
      </c>
      <c r="I205" s="509"/>
      <c r="J205" s="282">
        <f t="shared" si="35"/>
        <v>84</v>
      </c>
      <c r="K205" s="396"/>
      <c r="L205" s="104"/>
      <c r="N205" s="104"/>
      <c r="O205" s="104"/>
    </row>
    <row r="206" spans="1:15" s="93" customFormat="1" x14ac:dyDescent="0.25">
      <c r="A206" s="435" t="s">
        <v>116</v>
      </c>
      <c r="B206" s="457" t="s">
        <v>29</v>
      </c>
      <c r="C206" s="1" t="s">
        <v>47</v>
      </c>
      <c r="D206" s="370" t="s">
        <v>214</v>
      </c>
      <c r="E206" s="466">
        <v>200</v>
      </c>
      <c r="F206" s="282">
        <f t="shared" si="35"/>
        <v>84</v>
      </c>
      <c r="G206" s="509"/>
      <c r="H206" s="282">
        <f t="shared" si="35"/>
        <v>84</v>
      </c>
      <c r="I206" s="509"/>
      <c r="J206" s="282">
        <f t="shared" si="35"/>
        <v>84</v>
      </c>
      <c r="K206" s="396"/>
      <c r="L206" s="104"/>
      <c r="N206" s="104"/>
      <c r="O206" s="104"/>
    </row>
    <row r="207" spans="1:15" s="93" customFormat="1" x14ac:dyDescent="0.25">
      <c r="A207" s="435" t="s">
        <v>50</v>
      </c>
      <c r="B207" s="457" t="s">
        <v>29</v>
      </c>
      <c r="C207" s="1" t="s">
        <v>47</v>
      </c>
      <c r="D207" s="370" t="s">
        <v>214</v>
      </c>
      <c r="E207" s="466">
        <v>240</v>
      </c>
      <c r="F207" s="282">
        <f>'ведом. 2026-2028'!AD134</f>
        <v>84</v>
      </c>
      <c r="G207" s="509"/>
      <c r="H207" s="282">
        <f>'ведом. 2026-2028'!AE134</f>
        <v>84</v>
      </c>
      <c r="I207" s="509"/>
      <c r="J207" s="282">
        <f>'ведом. 2026-2028'!AF134</f>
        <v>84</v>
      </c>
      <c r="K207" s="396"/>
      <c r="L207" s="104"/>
      <c r="N207" s="104"/>
      <c r="O207" s="104"/>
    </row>
    <row r="208" spans="1:15" s="93" customFormat="1" x14ac:dyDescent="0.25">
      <c r="A208" s="448" t="s">
        <v>44</v>
      </c>
      <c r="B208" s="463" t="s">
        <v>7</v>
      </c>
      <c r="C208" s="303"/>
      <c r="D208" s="365"/>
      <c r="E208" s="464"/>
      <c r="F208" s="108">
        <f>F209+F224+F254</f>
        <v>65363.5</v>
      </c>
      <c r="G208" s="510"/>
      <c r="H208" s="108">
        <f>H209+H224+H254</f>
        <v>56596.2</v>
      </c>
      <c r="I208" s="510"/>
      <c r="J208" s="108">
        <f>J209+J224+J254</f>
        <v>67442.8</v>
      </c>
      <c r="K208" s="395"/>
      <c r="L208" s="104"/>
      <c r="N208" s="104"/>
      <c r="O208" s="104"/>
    </row>
    <row r="209" spans="1:15" s="93" customFormat="1" x14ac:dyDescent="0.25">
      <c r="A209" s="279" t="s">
        <v>347</v>
      </c>
      <c r="B209" s="457" t="s">
        <v>7</v>
      </c>
      <c r="C209" s="1" t="s">
        <v>22</v>
      </c>
      <c r="D209" s="278"/>
      <c r="E209" s="342"/>
      <c r="F209" s="282">
        <f>F210</f>
        <v>2100</v>
      </c>
      <c r="G209" s="509"/>
      <c r="H209" s="282">
        <f>H210</f>
        <v>1179</v>
      </c>
      <c r="I209" s="509"/>
      <c r="J209" s="282">
        <f>J210</f>
        <v>1180</v>
      </c>
      <c r="K209" s="396"/>
      <c r="L209" s="104"/>
      <c r="N209" s="104"/>
      <c r="O209" s="104"/>
    </row>
    <row r="210" spans="1:15" s="93" customFormat="1" ht="31.5" x14ac:dyDescent="0.25">
      <c r="A210" s="325" t="s">
        <v>153</v>
      </c>
      <c r="B210" s="457" t="s">
        <v>7</v>
      </c>
      <c r="C210" s="1" t="s">
        <v>22</v>
      </c>
      <c r="D210" s="278" t="s">
        <v>98</v>
      </c>
      <c r="E210" s="342"/>
      <c r="F210" s="282">
        <f>F211</f>
        <v>2100</v>
      </c>
      <c r="G210" s="509"/>
      <c r="H210" s="282">
        <f>H211</f>
        <v>1179</v>
      </c>
      <c r="I210" s="509"/>
      <c r="J210" s="282">
        <f>J211</f>
        <v>1180</v>
      </c>
      <c r="K210" s="396"/>
      <c r="L210" s="104"/>
      <c r="N210" s="104"/>
      <c r="O210" s="104"/>
    </row>
    <row r="211" spans="1:15" s="93" customFormat="1" ht="31.5" x14ac:dyDescent="0.25">
      <c r="A211" s="325" t="s">
        <v>543</v>
      </c>
      <c r="B211" s="457" t="s">
        <v>7</v>
      </c>
      <c r="C211" s="1" t="s">
        <v>22</v>
      </c>
      <c r="D211" s="232" t="s">
        <v>99</v>
      </c>
      <c r="E211" s="342"/>
      <c r="F211" s="282">
        <f>F212+F220+F216</f>
        <v>2100</v>
      </c>
      <c r="G211" s="509"/>
      <c r="H211" s="282">
        <f t="shared" ref="H211:J211" si="36">H212+H220+H216</f>
        <v>1179</v>
      </c>
      <c r="I211" s="509"/>
      <c r="J211" s="282">
        <f t="shared" si="36"/>
        <v>1180</v>
      </c>
      <c r="K211" s="396"/>
      <c r="L211" s="104"/>
      <c r="N211" s="104"/>
      <c r="O211" s="104"/>
    </row>
    <row r="212" spans="1:15" s="93" customFormat="1" ht="63" x14ac:dyDescent="0.25">
      <c r="A212" s="322" t="s">
        <v>546</v>
      </c>
      <c r="B212" s="457" t="s">
        <v>7</v>
      </c>
      <c r="C212" s="1" t="s">
        <v>22</v>
      </c>
      <c r="D212" s="232" t="s">
        <v>120</v>
      </c>
      <c r="E212" s="342"/>
      <c r="F212" s="282">
        <f t="shared" ref="F212:J213" si="37">F213</f>
        <v>728</v>
      </c>
      <c r="G212" s="509"/>
      <c r="H212" s="282">
        <f t="shared" si="37"/>
        <v>729</v>
      </c>
      <c r="I212" s="509"/>
      <c r="J212" s="282">
        <f t="shared" si="37"/>
        <v>730</v>
      </c>
      <c r="K212" s="396"/>
      <c r="L212" s="104"/>
      <c r="N212" s="104"/>
      <c r="O212" s="104"/>
    </row>
    <row r="213" spans="1:15" s="93" customFormat="1" ht="31.5" x14ac:dyDescent="0.25">
      <c r="A213" s="327" t="s">
        <v>166</v>
      </c>
      <c r="B213" s="457" t="s">
        <v>7</v>
      </c>
      <c r="C213" s="1" t="s">
        <v>22</v>
      </c>
      <c r="D213" s="232" t="s">
        <v>167</v>
      </c>
      <c r="E213" s="342"/>
      <c r="F213" s="282">
        <f>F214</f>
        <v>728</v>
      </c>
      <c r="G213" s="509"/>
      <c r="H213" s="282">
        <f t="shared" si="37"/>
        <v>729</v>
      </c>
      <c r="I213" s="509"/>
      <c r="J213" s="282">
        <f t="shared" si="37"/>
        <v>730</v>
      </c>
      <c r="K213" s="396"/>
      <c r="L213" s="104"/>
      <c r="N213" s="104"/>
      <c r="O213" s="104"/>
    </row>
    <row r="214" spans="1:15" s="93" customFormat="1" x14ac:dyDescent="0.25">
      <c r="A214" s="279" t="s">
        <v>116</v>
      </c>
      <c r="B214" s="457" t="s">
        <v>7</v>
      </c>
      <c r="C214" s="1" t="s">
        <v>22</v>
      </c>
      <c r="D214" s="232" t="s">
        <v>167</v>
      </c>
      <c r="E214" s="342">
        <v>200</v>
      </c>
      <c r="F214" s="282">
        <f>F215</f>
        <v>728</v>
      </c>
      <c r="G214" s="509"/>
      <c r="H214" s="282">
        <f>H215</f>
        <v>729</v>
      </c>
      <c r="I214" s="509"/>
      <c r="J214" s="282">
        <f>J215</f>
        <v>730</v>
      </c>
      <c r="K214" s="396"/>
      <c r="L214" s="104"/>
      <c r="N214" s="104"/>
      <c r="O214" s="104"/>
    </row>
    <row r="215" spans="1:15" s="93" customFormat="1" x14ac:dyDescent="0.25">
      <c r="A215" s="279" t="s">
        <v>50</v>
      </c>
      <c r="B215" s="457" t="s">
        <v>7</v>
      </c>
      <c r="C215" s="1" t="s">
        <v>22</v>
      </c>
      <c r="D215" s="232" t="s">
        <v>167</v>
      </c>
      <c r="E215" s="342">
        <v>240</v>
      </c>
      <c r="F215" s="282">
        <f>'ведом. 2026-2028'!AD142</f>
        <v>728</v>
      </c>
      <c r="G215" s="509"/>
      <c r="H215" s="282">
        <f>'ведом. 2026-2028'!AE142</f>
        <v>729</v>
      </c>
      <c r="I215" s="509"/>
      <c r="J215" s="282">
        <f>'ведом. 2026-2028'!AF142</f>
        <v>730</v>
      </c>
      <c r="K215" s="396"/>
      <c r="L215" s="104"/>
      <c r="N215" s="104"/>
      <c r="O215" s="104"/>
    </row>
    <row r="216" spans="1:15" s="93" customFormat="1" ht="31.5" x14ac:dyDescent="0.25">
      <c r="A216" s="267" t="s">
        <v>610</v>
      </c>
      <c r="B216" s="459" t="s">
        <v>7</v>
      </c>
      <c r="C216" s="247" t="s">
        <v>22</v>
      </c>
      <c r="D216" s="296" t="s">
        <v>651</v>
      </c>
      <c r="E216" s="272"/>
      <c r="F216" s="282">
        <f>F217</f>
        <v>922</v>
      </c>
      <c r="G216" s="509"/>
      <c r="H216" s="282">
        <f t="shared" ref="H216:J218" si="38">H217</f>
        <v>0</v>
      </c>
      <c r="I216" s="509"/>
      <c r="J216" s="282">
        <f t="shared" si="38"/>
        <v>0</v>
      </c>
      <c r="K216" s="396"/>
      <c r="L216" s="104"/>
      <c r="N216" s="104"/>
      <c r="O216" s="104"/>
    </row>
    <row r="217" spans="1:15" s="93" customFormat="1" ht="31.5" x14ac:dyDescent="0.25">
      <c r="A217" s="267" t="s">
        <v>611</v>
      </c>
      <c r="B217" s="459" t="s">
        <v>7</v>
      </c>
      <c r="C217" s="247" t="s">
        <v>22</v>
      </c>
      <c r="D217" s="296" t="s">
        <v>612</v>
      </c>
      <c r="E217" s="272"/>
      <c r="F217" s="282">
        <f>F218</f>
        <v>922</v>
      </c>
      <c r="G217" s="509"/>
      <c r="H217" s="282">
        <f t="shared" si="38"/>
        <v>0</v>
      </c>
      <c r="I217" s="509"/>
      <c r="J217" s="282">
        <f t="shared" si="38"/>
        <v>0</v>
      </c>
      <c r="K217" s="396"/>
      <c r="L217" s="104"/>
      <c r="N217" s="104"/>
      <c r="O217" s="104"/>
    </row>
    <row r="218" spans="1:15" s="93" customFormat="1" x14ac:dyDescent="0.25">
      <c r="A218" s="267" t="s">
        <v>116</v>
      </c>
      <c r="B218" s="459" t="s">
        <v>7</v>
      </c>
      <c r="C218" s="247" t="s">
        <v>22</v>
      </c>
      <c r="D218" s="296" t="s">
        <v>612</v>
      </c>
      <c r="E218" s="272">
        <v>200</v>
      </c>
      <c r="F218" s="282">
        <f>F219</f>
        <v>922</v>
      </c>
      <c r="G218" s="509"/>
      <c r="H218" s="282">
        <f t="shared" si="38"/>
        <v>0</v>
      </c>
      <c r="I218" s="509"/>
      <c r="J218" s="282">
        <f t="shared" si="38"/>
        <v>0</v>
      </c>
      <c r="K218" s="396"/>
      <c r="L218" s="104"/>
      <c r="N218" s="104"/>
      <c r="O218" s="104"/>
    </row>
    <row r="219" spans="1:15" s="93" customFormat="1" x14ac:dyDescent="0.25">
      <c r="A219" s="279" t="s">
        <v>50</v>
      </c>
      <c r="B219" s="459" t="s">
        <v>7</v>
      </c>
      <c r="C219" s="247" t="s">
        <v>22</v>
      </c>
      <c r="D219" s="296" t="s">
        <v>612</v>
      </c>
      <c r="E219" s="272">
        <v>240</v>
      </c>
      <c r="F219" s="282">
        <f>'ведом. 2026-2028'!AD146</f>
        <v>922</v>
      </c>
      <c r="G219" s="509"/>
      <c r="H219" s="282">
        <f>'ведом. 2026-2028'!AE146</f>
        <v>0</v>
      </c>
      <c r="I219" s="509"/>
      <c r="J219" s="282">
        <f>'ведом. 2026-2028'!AF146</f>
        <v>0</v>
      </c>
      <c r="K219" s="396"/>
      <c r="L219" s="104"/>
      <c r="N219" s="104"/>
      <c r="O219" s="104"/>
    </row>
    <row r="220" spans="1:15" s="93" customFormat="1" ht="47.25" x14ac:dyDescent="0.25">
      <c r="A220" s="327" t="s">
        <v>527</v>
      </c>
      <c r="B220" s="457" t="s">
        <v>7</v>
      </c>
      <c r="C220" s="1" t="s">
        <v>22</v>
      </c>
      <c r="D220" s="232" t="s">
        <v>526</v>
      </c>
      <c r="E220" s="461"/>
      <c r="F220" s="282">
        <f>F221</f>
        <v>450</v>
      </c>
      <c r="G220" s="509"/>
      <c r="H220" s="282">
        <f>H221</f>
        <v>450</v>
      </c>
      <c r="I220" s="509"/>
      <c r="J220" s="282">
        <f>J221</f>
        <v>450</v>
      </c>
      <c r="K220" s="396"/>
      <c r="L220" s="104"/>
      <c r="N220" s="104"/>
      <c r="O220" s="104"/>
    </row>
    <row r="221" spans="1:15" s="93" customFormat="1" x14ac:dyDescent="0.25">
      <c r="A221" s="327" t="s">
        <v>528</v>
      </c>
      <c r="B221" s="457" t="s">
        <v>7</v>
      </c>
      <c r="C221" s="1" t="s">
        <v>22</v>
      </c>
      <c r="D221" s="232" t="s">
        <v>529</v>
      </c>
      <c r="E221" s="461"/>
      <c r="F221" s="282">
        <f>F222</f>
        <v>450</v>
      </c>
      <c r="G221" s="509"/>
      <c r="H221" s="282">
        <f>H222</f>
        <v>450</v>
      </c>
      <c r="I221" s="509"/>
      <c r="J221" s="282">
        <f>J222</f>
        <v>450</v>
      </c>
      <c r="K221" s="396"/>
      <c r="L221" s="104"/>
      <c r="N221" s="104"/>
      <c r="O221" s="104"/>
    </row>
    <row r="222" spans="1:15" s="93" customFormat="1" x14ac:dyDescent="0.25">
      <c r="A222" s="279" t="s">
        <v>116</v>
      </c>
      <c r="B222" s="457" t="s">
        <v>7</v>
      </c>
      <c r="C222" s="1" t="s">
        <v>22</v>
      </c>
      <c r="D222" s="232" t="s">
        <v>529</v>
      </c>
      <c r="E222" s="461" t="s">
        <v>36</v>
      </c>
      <c r="F222" s="282">
        <f>F223</f>
        <v>450</v>
      </c>
      <c r="G222" s="509"/>
      <c r="H222" s="282">
        <f>H223</f>
        <v>450</v>
      </c>
      <c r="I222" s="509"/>
      <c r="J222" s="282">
        <f>J223</f>
        <v>450</v>
      </c>
      <c r="K222" s="396"/>
      <c r="L222" s="104"/>
      <c r="N222" s="104"/>
      <c r="O222" s="104"/>
    </row>
    <row r="223" spans="1:15" s="93" customFormat="1" x14ac:dyDescent="0.25">
      <c r="A223" s="279" t="s">
        <v>50</v>
      </c>
      <c r="B223" s="457" t="s">
        <v>7</v>
      </c>
      <c r="C223" s="1" t="s">
        <v>22</v>
      </c>
      <c r="D223" s="232" t="s">
        <v>529</v>
      </c>
      <c r="E223" s="461" t="s">
        <v>63</v>
      </c>
      <c r="F223" s="282">
        <f>'ведом. 2026-2028'!AD150</f>
        <v>450</v>
      </c>
      <c r="G223" s="509"/>
      <c r="H223" s="282">
        <f>'ведом. 2026-2028'!AE150</f>
        <v>450</v>
      </c>
      <c r="I223" s="509"/>
      <c r="J223" s="282">
        <f>'ведом. 2026-2028'!AF150</f>
        <v>450</v>
      </c>
      <c r="K223" s="396"/>
      <c r="L223" s="104"/>
      <c r="N223" s="104"/>
      <c r="O223" s="104"/>
    </row>
    <row r="224" spans="1:15" s="93" customFormat="1" ht="31.5" x14ac:dyDescent="0.25">
      <c r="A224" s="279" t="s">
        <v>348</v>
      </c>
      <c r="B224" s="457" t="s">
        <v>7</v>
      </c>
      <c r="C224" s="1" t="s">
        <v>35</v>
      </c>
      <c r="D224" s="278"/>
      <c r="E224" s="342"/>
      <c r="F224" s="282">
        <f>F225</f>
        <v>36358.699999999997</v>
      </c>
      <c r="G224" s="509"/>
      <c r="H224" s="282">
        <f>H225</f>
        <v>35672.699999999997</v>
      </c>
      <c r="I224" s="509"/>
      <c r="J224" s="282">
        <f>J225</f>
        <v>38033</v>
      </c>
      <c r="K224" s="396"/>
      <c r="L224" s="104"/>
      <c r="N224" s="104"/>
      <c r="O224" s="104"/>
    </row>
    <row r="225" spans="1:15" s="93" customFormat="1" ht="31.5" x14ac:dyDescent="0.25">
      <c r="A225" s="325" t="s">
        <v>153</v>
      </c>
      <c r="B225" s="457" t="s">
        <v>7</v>
      </c>
      <c r="C225" s="1" t="s">
        <v>35</v>
      </c>
      <c r="D225" s="278" t="s">
        <v>98</v>
      </c>
      <c r="E225" s="342"/>
      <c r="F225" s="282">
        <f>F226+F237+F247+F242</f>
        <v>36358.699999999997</v>
      </c>
      <c r="G225" s="509"/>
      <c r="H225" s="282">
        <f>H226+H237+H247+H242</f>
        <v>35672.699999999997</v>
      </c>
      <c r="I225" s="509"/>
      <c r="J225" s="282">
        <f>J226+J237+J247+J242</f>
        <v>38033</v>
      </c>
      <c r="K225" s="396"/>
      <c r="L225" s="104"/>
      <c r="N225" s="104"/>
      <c r="O225" s="104"/>
    </row>
    <row r="226" spans="1:15" s="93" customFormat="1" ht="31.5" x14ac:dyDescent="0.25">
      <c r="A226" s="312" t="s">
        <v>646</v>
      </c>
      <c r="B226" s="457" t="s">
        <v>7</v>
      </c>
      <c r="C226" s="1" t="s">
        <v>35</v>
      </c>
      <c r="D226" s="232" t="s">
        <v>103</v>
      </c>
      <c r="E226" s="461"/>
      <c r="F226" s="282">
        <f>F227+F231</f>
        <v>567</v>
      </c>
      <c r="G226" s="509"/>
      <c r="H226" s="282">
        <f>H227+H231</f>
        <v>567</v>
      </c>
      <c r="I226" s="509"/>
      <c r="J226" s="282">
        <f>J227+J231</f>
        <v>567</v>
      </c>
      <c r="K226" s="396"/>
      <c r="L226" s="104"/>
      <c r="N226" s="104"/>
      <c r="O226" s="104"/>
    </row>
    <row r="227" spans="1:15" s="93" customFormat="1" ht="31.5" x14ac:dyDescent="0.25">
      <c r="A227" s="322" t="s">
        <v>647</v>
      </c>
      <c r="B227" s="457" t="s">
        <v>7</v>
      </c>
      <c r="C227" s="1" t="s">
        <v>35</v>
      </c>
      <c r="D227" s="232" t="s">
        <v>163</v>
      </c>
      <c r="E227" s="467"/>
      <c r="F227" s="282">
        <f>F228</f>
        <v>340</v>
      </c>
      <c r="G227" s="509"/>
      <c r="H227" s="282">
        <f>H228</f>
        <v>340</v>
      </c>
      <c r="I227" s="509"/>
      <c r="J227" s="282">
        <f>J228</f>
        <v>340</v>
      </c>
      <c r="K227" s="396"/>
      <c r="L227" s="104"/>
      <c r="N227" s="104"/>
      <c r="O227" s="104"/>
    </row>
    <row r="228" spans="1:15" s="93" customFormat="1" ht="31.5" x14ac:dyDescent="0.25">
      <c r="A228" s="325" t="s">
        <v>662</v>
      </c>
      <c r="B228" s="457" t="s">
        <v>7</v>
      </c>
      <c r="C228" s="1" t="s">
        <v>35</v>
      </c>
      <c r="D228" s="232" t="s">
        <v>523</v>
      </c>
      <c r="E228" s="461"/>
      <c r="F228" s="282">
        <f>F229</f>
        <v>340</v>
      </c>
      <c r="G228" s="509"/>
      <c r="H228" s="282">
        <f>H229</f>
        <v>340</v>
      </c>
      <c r="I228" s="509"/>
      <c r="J228" s="282">
        <f>J229</f>
        <v>340</v>
      </c>
      <c r="K228" s="396"/>
      <c r="L228" s="104"/>
      <c r="N228" s="104"/>
      <c r="O228" s="104"/>
    </row>
    <row r="229" spans="1:15" s="93" customFormat="1" x14ac:dyDescent="0.25">
      <c r="A229" s="435" t="s">
        <v>116</v>
      </c>
      <c r="B229" s="457" t="s">
        <v>7</v>
      </c>
      <c r="C229" s="1" t="s">
        <v>35</v>
      </c>
      <c r="D229" s="232" t="s">
        <v>523</v>
      </c>
      <c r="E229" s="468" t="s">
        <v>36</v>
      </c>
      <c r="F229" s="282">
        <f>F230</f>
        <v>340</v>
      </c>
      <c r="G229" s="509"/>
      <c r="H229" s="282">
        <f>H230</f>
        <v>340</v>
      </c>
      <c r="I229" s="509"/>
      <c r="J229" s="282">
        <f>J230</f>
        <v>340</v>
      </c>
      <c r="K229" s="396"/>
      <c r="L229" s="104"/>
      <c r="N229" s="104"/>
      <c r="O229" s="104"/>
    </row>
    <row r="230" spans="1:15" s="93" customFormat="1" x14ac:dyDescent="0.25">
      <c r="A230" s="435" t="s">
        <v>50</v>
      </c>
      <c r="B230" s="457" t="s">
        <v>7</v>
      </c>
      <c r="C230" s="1" t="s">
        <v>35</v>
      </c>
      <c r="D230" s="232" t="s">
        <v>523</v>
      </c>
      <c r="E230" s="468" t="s">
        <v>63</v>
      </c>
      <c r="F230" s="282">
        <f>'ведом. 2026-2028'!AD157</f>
        <v>340</v>
      </c>
      <c r="G230" s="509"/>
      <c r="H230" s="282">
        <f xml:space="preserve"> 'ведом. 2026-2028'!AE157</f>
        <v>340</v>
      </c>
      <c r="I230" s="509"/>
      <c r="J230" s="282">
        <f>'ведом. 2026-2028'!AF157</f>
        <v>340</v>
      </c>
      <c r="K230" s="396"/>
      <c r="L230" s="104"/>
      <c r="N230" s="104"/>
      <c r="O230" s="104"/>
    </row>
    <row r="231" spans="1:15" s="93" customFormat="1" ht="47.25" x14ac:dyDescent="0.25">
      <c r="A231" s="279" t="s">
        <v>649</v>
      </c>
      <c r="B231" s="457" t="s">
        <v>7</v>
      </c>
      <c r="C231" s="1" t="s">
        <v>35</v>
      </c>
      <c r="D231" s="232" t="s">
        <v>524</v>
      </c>
      <c r="E231" s="461"/>
      <c r="F231" s="282">
        <f>F232</f>
        <v>227</v>
      </c>
      <c r="G231" s="509"/>
      <c r="H231" s="282">
        <f>H232</f>
        <v>227</v>
      </c>
      <c r="I231" s="509"/>
      <c r="J231" s="282">
        <f>J232</f>
        <v>227</v>
      </c>
      <c r="K231" s="396"/>
      <c r="L231" s="104"/>
      <c r="N231" s="104"/>
      <c r="O231" s="104"/>
    </row>
    <row r="232" spans="1:15" s="93" customFormat="1" ht="31.5" x14ac:dyDescent="0.25">
      <c r="A232" s="279" t="s">
        <v>662</v>
      </c>
      <c r="B232" s="457" t="s">
        <v>7</v>
      </c>
      <c r="C232" s="1" t="s">
        <v>35</v>
      </c>
      <c r="D232" s="232" t="s">
        <v>525</v>
      </c>
      <c r="E232" s="461"/>
      <c r="F232" s="282">
        <f>F233+F235</f>
        <v>227</v>
      </c>
      <c r="G232" s="509"/>
      <c r="H232" s="282">
        <f t="shared" ref="H232:J232" si="39">H233+H235</f>
        <v>227</v>
      </c>
      <c r="I232" s="509"/>
      <c r="J232" s="282">
        <f t="shared" si="39"/>
        <v>227</v>
      </c>
      <c r="K232" s="396"/>
      <c r="L232" s="104"/>
      <c r="N232" s="104"/>
      <c r="O232" s="104"/>
    </row>
    <row r="233" spans="1:15" s="93" customFormat="1" x14ac:dyDescent="0.25">
      <c r="A233" s="279" t="s">
        <v>116</v>
      </c>
      <c r="B233" s="457" t="s">
        <v>7</v>
      </c>
      <c r="C233" s="1" t="s">
        <v>35</v>
      </c>
      <c r="D233" s="232" t="s">
        <v>525</v>
      </c>
      <c r="E233" s="461" t="s">
        <v>36</v>
      </c>
      <c r="F233" s="282">
        <f>F234</f>
        <v>152</v>
      </c>
      <c r="G233" s="509"/>
      <c r="H233" s="282">
        <f>H234</f>
        <v>152</v>
      </c>
      <c r="I233" s="509"/>
      <c r="J233" s="282">
        <f>J234</f>
        <v>152</v>
      </c>
      <c r="K233" s="396"/>
      <c r="L233" s="104"/>
      <c r="N233" s="104"/>
      <c r="O233" s="104"/>
    </row>
    <row r="234" spans="1:15" s="93" customFormat="1" x14ac:dyDescent="0.25">
      <c r="A234" s="279" t="s">
        <v>50</v>
      </c>
      <c r="B234" s="457" t="s">
        <v>7</v>
      </c>
      <c r="C234" s="1" t="s">
        <v>35</v>
      </c>
      <c r="D234" s="232" t="s">
        <v>525</v>
      </c>
      <c r="E234" s="461" t="s">
        <v>63</v>
      </c>
      <c r="F234" s="282">
        <f>'ведом. 2026-2028'!AD161</f>
        <v>152</v>
      </c>
      <c r="G234" s="509"/>
      <c r="H234" s="282">
        <f>'ведом. 2026-2028'!AE161</f>
        <v>152</v>
      </c>
      <c r="I234" s="509"/>
      <c r="J234" s="282">
        <f>'ведом. 2026-2028'!AF161</f>
        <v>152</v>
      </c>
      <c r="K234" s="396"/>
      <c r="L234" s="104"/>
      <c r="N234" s="104"/>
      <c r="O234" s="104"/>
    </row>
    <row r="235" spans="1:15" s="93" customFormat="1" ht="31.5" x14ac:dyDescent="0.25">
      <c r="A235" s="267" t="s">
        <v>58</v>
      </c>
      <c r="B235" s="459" t="s">
        <v>7</v>
      </c>
      <c r="C235" s="247" t="s">
        <v>35</v>
      </c>
      <c r="D235" s="296" t="s">
        <v>525</v>
      </c>
      <c r="E235" s="261" t="s">
        <v>369</v>
      </c>
      <c r="F235" s="282">
        <f>F236</f>
        <v>75</v>
      </c>
      <c r="G235" s="509"/>
      <c r="H235" s="282">
        <f t="shared" ref="H235:J235" si="40">H236</f>
        <v>75</v>
      </c>
      <c r="I235" s="509"/>
      <c r="J235" s="282">
        <f t="shared" si="40"/>
        <v>75</v>
      </c>
      <c r="K235" s="396"/>
      <c r="L235" s="104"/>
      <c r="N235" s="104"/>
      <c r="O235" s="104"/>
    </row>
    <row r="236" spans="1:15" s="93" customFormat="1" x14ac:dyDescent="0.25">
      <c r="A236" s="267" t="s">
        <v>59</v>
      </c>
      <c r="B236" s="459" t="s">
        <v>7</v>
      </c>
      <c r="C236" s="247" t="s">
        <v>35</v>
      </c>
      <c r="D236" s="296" t="s">
        <v>525</v>
      </c>
      <c r="E236" s="261" t="s">
        <v>370</v>
      </c>
      <c r="F236" s="282">
        <f>'ведом. 2026-2028'!AD163</f>
        <v>75</v>
      </c>
      <c r="G236" s="509"/>
      <c r="H236" s="282">
        <f>'ведом. 2026-2028'!AE163</f>
        <v>75</v>
      </c>
      <c r="I236" s="509"/>
      <c r="J236" s="282">
        <f>'ведом. 2026-2028'!AF163</f>
        <v>75</v>
      </c>
      <c r="K236" s="396"/>
      <c r="L236" s="104"/>
      <c r="N236" s="104"/>
      <c r="O236" s="104"/>
    </row>
    <row r="237" spans="1:15" s="93" customFormat="1" ht="31.5" x14ac:dyDescent="0.25">
      <c r="A237" s="325" t="s">
        <v>339</v>
      </c>
      <c r="B237" s="457" t="s">
        <v>7</v>
      </c>
      <c r="C237" s="1" t="s">
        <v>35</v>
      </c>
      <c r="D237" s="232" t="s">
        <v>100</v>
      </c>
      <c r="E237" s="280"/>
      <c r="F237" s="282">
        <f>F238</f>
        <v>694</v>
      </c>
      <c r="G237" s="509"/>
      <c r="H237" s="282">
        <f>H238</f>
        <v>694</v>
      </c>
      <c r="I237" s="509"/>
      <c r="J237" s="282">
        <f>J238</f>
        <v>694</v>
      </c>
      <c r="K237" s="396"/>
      <c r="L237" s="104"/>
      <c r="N237" s="104"/>
      <c r="O237" s="104"/>
    </row>
    <row r="238" spans="1:15" s="93" customFormat="1" ht="31.5" x14ac:dyDescent="0.25">
      <c r="A238" s="327" t="s">
        <v>530</v>
      </c>
      <c r="B238" s="457" t="s">
        <v>7</v>
      </c>
      <c r="C238" s="1" t="s">
        <v>35</v>
      </c>
      <c r="D238" s="232" t="s">
        <v>121</v>
      </c>
      <c r="E238" s="461"/>
      <c r="F238" s="282">
        <f>F239</f>
        <v>694</v>
      </c>
      <c r="G238" s="509"/>
      <c r="H238" s="282">
        <f>H239</f>
        <v>694</v>
      </c>
      <c r="I238" s="509"/>
      <c r="J238" s="282">
        <f>J239</f>
        <v>694</v>
      </c>
      <c r="K238" s="396"/>
      <c r="L238" s="104"/>
      <c r="N238" s="104"/>
      <c r="O238" s="104"/>
    </row>
    <row r="239" spans="1:15" s="93" customFormat="1" x14ac:dyDescent="0.25">
      <c r="A239" s="267" t="s">
        <v>663</v>
      </c>
      <c r="B239" s="457" t="s">
        <v>7</v>
      </c>
      <c r="C239" s="1" t="s">
        <v>35</v>
      </c>
      <c r="D239" s="232" t="s">
        <v>165</v>
      </c>
      <c r="E239" s="280"/>
      <c r="F239" s="282">
        <f>F240</f>
        <v>694</v>
      </c>
      <c r="G239" s="509"/>
      <c r="H239" s="282">
        <f t="shared" ref="H239:J239" si="41">H240</f>
        <v>694</v>
      </c>
      <c r="I239" s="509"/>
      <c r="J239" s="282">
        <f t="shared" si="41"/>
        <v>694</v>
      </c>
      <c r="K239" s="396"/>
      <c r="L239" s="104"/>
      <c r="N239" s="104"/>
      <c r="O239" s="104"/>
    </row>
    <row r="240" spans="1:15" s="93" customFormat="1" x14ac:dyDescent="0.25">
      <c r="A240" s="279" t="s">
        <v>116</v>
      </c>
      <c r="B240" s="457" t="s">
        <v>7</v>
      </c>
      <c r="C240" s="1" t="s">
        <v>35</v>
      </c>
      <c r="D240" s="232" t="s">
        <v>165</v>
      </c>
      <c r="E240" s="461" t="s">
        <v>36</v>
      </c>
      <c r="F240" s="282">
        <f>F241</f>
        <v>694</v>
      </c>
      <c r="G240" s="509"/>
      <c r="H240" s="282">
        <f>H241</f>
        <v>694</v>
      </c>
      <c r="I240" s="509"/>
      <c r="J240" s="282">
        <f>J241</f>
        <v>694</v>
      </c>
      <c r="K240" s="396"/>
      <c r="L240" s="104"/>
      <c r="N240" s="104"/>
      <c r="O240" s="104"/>
    </row>
    <row r="241" spans="1:15" s="93" customFormat="1" x14ac:dyDescent="0.25">
      <c r="A241" s="279" t="s">
        <v>50</v>
      </c>
      <c r="B241" s="457" t="s">
        <v>7</v>
      </c>
      <c r="C241" s="1" t="s">
        <v>35</v>
      </c>
      <c r="D241" s="232" t="s">
        <v>165</v>
      </c>
      <c r="E241" s="461" t="s">
        <v>63</v>
      </c>
      <c r="F241" s="282">
        <f>'ведом. 2026-2028'!AD168</f>
        <v>694</v>
      </c>
      <c r="G241" s="509"/>
      <c r="H241" s="282">
        <f>'ведом. 2026-2028'!AE168</f>
        <v>694</v>
      </c>
      <c r="I241" s="509"/>
      <c r="J241" s="282">
        <f>'ведом. 2026-2028'!AF168</f>
        <v>694</v>
      </c>
      <c r="K241" s="396"/>
      <c r="L241" s="104"/>
      <c r="N241" s="104"/>
      <c r="O241" s="104"/>
    </row>
    <row r="242" spans="1:15" s="93" customFormat="1" ht="31.5" x14ac:dyDescent="0.25">
      <c r="A242" s="279" t="s">
        <v>531</v>
      </c>
      <c r="B242" s="457" t="s">
        <v>7</v>
      </c>
      <c r="C242" s="1" t="s">
        <v>35</v>
      </c>
      <c r="D242" s="232" t="s">
        <v>104</v>
      </c>
      <c r="E242" s="461"/>
      <c r="F242" s="282">
        <f>F243</f>
        <v>1456</v>
      </c>
      <c r="G242" s="509"/>
      <c r="H242" s="282">
        <f>H243</f>
        <v>770</v>
      </c>
      <c r="I242" s="509"/>
      <c r="J242" s="282">
        <f>J243</f>
        <v>770</v>
      </c>
      <c r="K242" s="396"/>
      <c r="L242" s="104"/>
      <c r="N242" s="104"/>
      <c r="O242" s="104"/>
    </row>
    <row r="243" spans="1:15" s="93" customFormat="1" ht="31.5" x14ac:dyDescent="0.25">
      <c r="A243" s="279" t="s">
        <v>532</v>
      </c>
      <c r="B243" s="457" t="s">
        <v>7</v>
      </c>
      <c r="C243" s="1" t="s">
        <v>35</v>
      </c>
      <c r="D243" s="232" t="s">
        <v>533</v>
      </c>
      <c r="E243" s="461"/>
      <c r="F243" s="282">
        <f>F244</f>
        <v>1456</v>
      </c>
      <c r="G243" s="509"/>
      <c r="H243" s="282">
        <f>H244</f>
        <v>770</v>
      </c>
      <c r="I243" s="509"/>
      <c r="J243" s="282">
        <f>J244</f>
        <v>770</v>
      </c>
      <c r="K243" s="396"/>
      <c r="L243" s="104"/>
      <c r="N243" s="104"/>
      <c r="O243" s="104"/>
    </row>
    <row r="244" spans="1:15" s="93" customFormat="1" ht="31.5" x14ac:dyDescent="0.25">
      <c r="A244" s="279" t="s">
        <v>164</v>
      </c>
      <c r="B244" s="457" t="s">
        <v>7</v>
      </c>
      <c r="C244" s="1" t="s">
        <v>35</v>
      </c>
      <c r="D244" s="232" t="s">
        <v>534</v>
      </c>
      <c r="E244" s="461"/>
      <c r="F244" s="282">
        <f>F245</f>
        <v>1456</v>
      </c>
      <c r="G244" s="509"/>
      <c r="H244" s="282">
        <f t="shared" ref="H244:J244" si="42">H245</f>
        <v>770</v>
      </c>
      <c r="I244" s="509"/>
      <c r="J244" s="282">
        <f t="shared" si="42"/>
        <v>770</v>
      </c>
      <c r="K244" s="396"/>
      <c r="L244" s="104"/>
      <c r="N244" s="104"/>
      <c r="O244" s="104"/>
    </row>
    <row r="245" spans="1:15" s="93" customFormat="1" x14ac:dyDescent="0.25">
      <c r="A245" s="279" t="s">
        <v>116</v>
      </c>
      <c r="B245" s="457" t="s">
        <v>7</v>
      </c>
      <c r="C245" s="1" t="s">
        <v>35</v>
      </c>
      <c r="D245" s="232" t="s">
        <v>534</v>
      </c>
      <c r="E245" s="461" t="s">
        <v>36</v>
      </c>
      <c r="F245" s="282">
        <f>F246</f>
        <v>1456</v>
      </c>
      <c r="G245" s="509"/>
      <c r="H245" s="282">
        <f>H246</f>
        <v>770</v>
      </c>
      <c r="I245" s="509"/>
      <c r="J245" s="282">
        <f>J246</f>
        <v>770</v>
      </c>
      <c r="K245" s="396"/>
      <c r="L245" s="104"/>
      <c r="N245" s="104"/>
      <c r="O245" s="104"/>
    </row>
    <row r="246" spans="1:15" s="93" customFormat="1" x14ac:dyDescent="0.25">
      <c r="A246" s="279" t="s">
        <v>50</v>
      </c>
      <c r="B246" s="457" t="s">
        <v>7</v>
      </c>
      <c r="C246" s="1" t="s">
        <v>35</v>
      </c>
      <c r="D246" s="232" t="s">
        <v>534</v>
      </c>
      <c r="E246" s="461" t="s">
        <v>63</v>
      </c>
      <c r="F246" s="282">
        <f>'ведом. 2026-2028'!AD173</f>
        <v>1456</v>
      </c>
      <c r="G246" s="509"/>
      <c r="H246" s="282">
        <f>'ведом. 2026-2028'!AE173</f>
        <v>770</v>
      </c>
      <c r="I246" s="509"/>
      <c r="J246" s="282">
        <f>'ведом. 2026-2028'!AF173</f>
        <v>770</v>
      </c>
      <c r="K246" s="396"/>
      <c r="L246" s="104"/>
      <c r="N246" s="104"/>
      <c r="O246" s="104"/>
    </row>
    <row r="247" spans="1:15" s="93" customFormat="1" x14ac:dyDescent="0.25">
      <c r="A247" s="327" t="s">
        <v>46</v>
      </c>
      <c r="B247" s="457" t="s">
        <v>7</v>
      </c>
      <c r="C247" s="1" t="s">
        <v>35</v>
      </c>
      <c r="D247" s="232" t="s">
        <v>101</v>
      </c>
      <c r="E247" s="461"/>
      <c r="F247" s="282">
        <f>F248</f>
        <v>33641.699999999997</v>
      </c>
      <c r="G247" s="509"/>
      <c r="H247" s="282">
        <f t="shared" ref="H247:J248" si="43">H248</f>
        <v>33641.699999999997</v>
      </c>
      <c r="I247" s="509"/>
      <c r="J247" s="282">
        <f t="shared" si="43"/>
        <v>36002</v>
      </c>
      <c r="K247" s="396"/>
      <c r="L247" s="104"/>
      <c r="N247" s="104"/>
      <c r="O247" s="104"/>
    </row>
    <row r="248" spans="1:15" s="93" customFormat="1" ht="31.5" x14ac:dyDescent="0.25">
      <c r="A248" s="327" t="s">
        <v>258</v>
      </c>
      <c r="B248" s="457" t="s">
        <v>7</v>
      </c>
      <c r="C248" s="1" t="s">
        <v>35</v>
      </c>
      <c r="D248" s="232" t="s">
        <v>333</v>
      </c>
      <c r="E248" s="461"/>
      <c r="F248" s="282">
        <f>F249</f>
        <v>33641.699999999997</v>
      </c>
      <c r="G248" s="509"/>
      <c r="H248" s="282">
        <f t="shared" si="43"/>
        <v>33641.699999999997</v>
      </c>
      <c r="I248" s="509"/>
      <c r="J248" s="282">
        <f t="shared" si="43"/>
        <v>36002</v>
      </c>
      <c r="K248" s="396"/>
      <c r="L248" s="104"/>
      <c r="N248" s="104"/>
      <c r="O248" s="104"/>
    </row>
    <row r="249" spans="1:15" s="93" customFormat="1" x14ac:dyDescent="0.25">
      <c r="A249" s="327" t="s">
        <v>168</v>
      </c>
      <c r="B249" s="457" t="s">
        <v>7</v>
      </c>
      <c r="C249" s="1" t="s">
        <v>35</v>
      </c>
      <c r="D249" s="232" t="s">
        <v>169</v>
      </c>
      <c r="E249" s="461"/>
      <c r="F249" s="282">
        <f>F250+F252</f>
        <v>33641.699999999997</v>
      </c>
      <c r="G249" s="509"/>
      <c r="H249" s="282">
        <f>H250+H252</f>
        <v>33641.699999999997</v>
      </c>
      <c r="I249" s="509"/>
      <c r="J249" s="282">
        <f>J250+J252</f>
        <v>36002</v>
      </c>
      <c r="K249" s="396"/>
      <c r="L249" s="104"/>
      <c r="N249" s="104"/>
      <c r="O249" s="104"/>
    </row>
    <row r="250" spans="1:15" s="93" customFormat="1" ht="47.25" x14ac:dyDescent="0.25">
      <c r="A250" s="279" t="s">
        <v>143</v>
      </c>
      <c r="B250" s="457" t="s">
        <v>7</v>
      </c>
      <c r="C250" s="1" t="s">
        <v>35</v>
      </c>
      <c r="D250" s="232" t="s">
        <v>169</v>
      </c>
      <c r="E250" s="461" t="s">
        <v>123</v>
      </c>
      <c r="F250" s="282">
        <f>F251</f>
        <v>31801.8</v>
      </c>
      <c r="G250" s="509"/>
      <c r="H250" s="282">
        <f>H251</f>
        <v>29739.1</v>
      </c>
      <c r="I250" s="509"/>
      <c r="J250" s="282">
        <f>J251</f>
        <v>29739.1</v>
      </c>
      <c r="K250" s="396"/>
      <c r="L250" s="104"/>
      <c r="N250" s="104"/>
      <c r="O250" s="104"/>
    </row>
    <row r="251" spans="1:15" s="93" customFormat="1" x14ac:dyDescent="0.25">
      <c r="A251" s="279" t="s">
        <v>65</v>
      </c>
      <c r="B251" s="457" t="s">
        <v>7</v>
      </c>
      <c r="C251" s="1" t="s">
        <v>35</v>
      </c>
      <c r="D251" s="232" t="s">
        <v>169</v>
      </c>
      <c r="E251" s="461" t="s">
        <v>124</v>
      </c>
      <c r="F251" s="282">
        <f>'ведом. 2026-2028'!AD178</f>
        <v>31801.8</v>
      </c>
      <c r="G251" s="509"/>
      <c r="H251" s="282">
        <f>'ведом. 2026-2028'!AE178</f>
        <v>29739.1</v>
      </c>
      <c r="I251" s="509"/>
      <c r="J251" s="282">
        <f>'ведом. 2026-2028'!AF178</f>
        <v>29739.1</v>
      </c>
      <c r="K251" s="396"/>
      <c r="L251" s="104"/>
      <c r="N251" s="104"/>
      <c r="O251" s="104"/>
    </row>
    <row r="252" spans="1:15" s="93" customFormat="1" x14ac:dyDescent="0.25">
      <c r="A252" s="279" t="s">
        <v>116</v>
      </c>
      <c r="B252" s="457" t="s">
        <v>7</v>
      </c>
      <c r="C252" s="1" t="s">
        <v>35</v>
      </c>
      <c r="D252" s="232" t="s">
        <v>169</v>
      </c>
      <c r="E252" s="461" t="s">
        <v>36</v>
      </c>
      <c r="F252" s="282">
        <f>F253</f>
        <v>1839.9</v>
      </c>
      <c r="G252" s="509"/>
      <c r="H252" s="282">
        <f>H253</f>
        <v>3902.6</v>
      </c>
      <c r="I252" s="509"/>
      <c r="J252" s="282">
        <f>J253</f>
        <v>6262.9</v>
      </c>
      <c r="K252" s="396"/>
      <c r="L252" s="104"/>
      <c r="N252" s="104"/>
      <c r="O252" s="104"/>
    </row>
    <row r="253" spans="1:15" s="93" customFormat="1" x14ac:dyDescent="0.25">
      <c r="A253" s="279" t="s">
        <v>50</v>
      </c>
      <c r="B253" s="457" t="s">
        <v>7</v>
      </c>
      <c r="C253" s="1" t="s">
        <v>35</v>
      </c>
      <c r="D253" s="232" t="s">
        <v>169</v>
      </c>
      <c r="E253" s="461" t="s">
        <v>63</v>
      </c>
      <c r="F253" s="282">
        <f>'ведом. 2026-2028'!AD180</f>
        <v>1839.9</v>
      </c>
      <c r="G253" s="509"/>
      <c r="H253" s="282">
        <f>'ведом. 2026-2028'!AE180</f>
        <v>3902.6</v>
      </c>
      <c r="I253" s="509"/>
      <c r="J253" s="282">
        <f>'ведом. 2026-2028'!AF180</f>
        <v>6262.9</v>
      </c>
      <c r="K253" s="396"/>
      <c r="L253" s="104"/>
      <c r="N253" s="104"/>
      <c r="O253" s="104"/>
    </row>
    <row r="254" spans="1:15" s="93" customFormat="1" x14ac:dyDescent="0.25">
      <c r="A254" s="279" t="s">
        <v>144</v>
      </c>
      <c r="B254" s="457" t="s">
        <v>7</v>
      </c>
      <c r="C254" s="1">
        <v>14</v>
      </c>
      <c r="D254" s="278"/>
      <c r="E254" s="461"/>
      <c r="F254" s="282">
        <f>F255</f>
        <v>26904.799999999999</v>
      </c>
      <c r="G254" s="509"/>
      <c r="H254" s="282">
        <f>H255</f>
        <v>19744.5</v>
      </c>
      <c r="I254" s="509"/>
      <c r="J254" s="282">
        <f>J255</f>
        <v>28229.8</v>
      </c>
      <c r="K254" s="396"/>
      <c r="L254" s="104"/>
      <c r="N254" s="104"/>
      <c r="O254" s="104"/>
    </row>
    <row r="255" spans="1:15" s="93" customFormat="1" ht="31.5" x14ac:dyDescent="0.25">
      <c r="A255" s="325" t="s">
        <v>153</v>
      </c>
      <c r="B255" s="457" t="s">
        <v>7</v>
      </c>
      <c r="C255" s="1">
        <v>14</v>
      </c>
      <c r="D255" s="278" t="s">
        <v>98</v>
      </c>
      <c r="E255" s="461"/>
      <c r="F255" s="282">
        <f>F256</f>
        <v>26904.799999999999</v>
      </c>
      <c r="G255" s="509"/>
      <c r="H255" s="282">
        <f>H256</f>
        <v>19744.5</v>
      </c>
      <c r="I255" s="509"/>
      <c r="J255" s="282">
        <f>J256</f>
        <v>28229.8</v>
      </c>
      <c r="K255" s="396"/>
      <c r="L255" s="104"/>
      <c r="N255" s="104"/>
      <c r="O255" s="104"/>
    </row>
    <row r="256" spans="1:15" s="93" customFormat="1" x14ac:dyDescent="0.25">
      <c r="A256" s="325" t="s">
        <v>154</v>
      </c>
      <c r="B256" s="457" t="s">
        <v>7</v>
      </c>
      <c r="C256" s="1">
        <v>14</v>
      </c>
      <c r="D256" s="278" t="s">
        <v>102</v>
      </c>
      <c r="E256" s="461"/>
      <c r="F256" s="282">
        <f>F257+F261</f>
        <v>26904.799999999999</v>
      </c>
      <c r="G256" s="509"/>
      <c r="H256" s="282">
        <f>H257+H261</f>
        <v>19744.5</v>
      </c>
      <c r="I256" s="509"/>
      <c r="J256" s="282">
        <f>J257+J261</f>
        <v>28229.8</v>
      </c>
      <c r="K256" s="396"/>
      <c r="L256" s="104"/>
      <c r="N256" s="104"/>
      <c r="O256" s="104"/>
    </row>
    <row r="257" spans="1:15" s="93" customFormat="1" ht="31.5" x14ac:dyDescent="0.25">
      <c r="A257" s="327" t="s">
        <v>155</v>
      </c>
      <c r="B257" s="457" t="s">
        <v>7</v>
      </c>
      <c r="C257" s="1">
        <v>14</v>
      </c>
      <c r="D257" s="232" t="s">
        <v>119</v>
      </c>
      <c r="E257" s="342"/>
      <c r="F257" s="282">
        <f>F258</f>
        <v>864.8</v>
      </c>
      <c r="G257" s="509"/>
      <c r="H257" s="282">
        <f>H258</f>
        <v>64.8</v>
      </c>
      <c r="I257" s="509"/>
      <c r="J257" s="282">
        <f>J258</f>
        <v>64.8</v>
      </c>
      <c r="K257" s="396"/>
      <c r="L257" s="104"/>
      <c r="N257" s="104"/>
      <c r="O257" s="104"/>
    </row>
    <row r="258" spans="1:15" s="93" customFormat="1" ht="31.5" x14ac:dyDescent="0.25">
      <c r="A258" s="327" t="s">
        <v>156</v>
      </c>
      <c r="B258" s="457" t="s">
        <v>7</v>
      </c>
      <c r="C258" s="1">
        <v>14</v>
      </c>
      <c r="D258" s="232" t="s">
        <v>157</v>
      </c>
      <c r="E258" s="342"/>
      <c r="F258" s="282">
        <f>F259</f>
        <v>864.8</v>
      </c>
      <c r="G258" s="282"/>
      <c r="H258" s="282">
        <f t="shared" ref="H258:J258" si="44">H259</f>
        <v>64.8</v>
      </c>
      <c r="I258" s="282"/>
      <c r="J258" s="282">
        <f t="shared" si="44"/>
        <v>64.8</v>
      </c>
      <c r="K258" s="396"/>
      <c r="L258" s="104"/>
      <c r="N258" s="104"/>
      <c r="O258" s="104"/>
    </row>
    <row r="259" spans="1:15" s="93" customFormat="1" ht="31.5" x14ac:dyDescent="0.25">
      <c r="A259" s="435" t="s">
        <v>58</v>
      </c>
      <c r="B259" s="457" t="s">
        <v>7</v>
      </c>
      <c r="C259" s="1">
        <v>14</v>
      </c>
      <c r="D259" s="232" t="s">
        <v>157</v>
      </c>
      <c r="E259" s="280">
        <v>600</v>
      </c>
      <c r="F259" s="282">
        <f>F260</f>
        <v>864.8</v>
      </c>
      <c r="G259" s="509"/>
      <c r="H259" s="282">
        <f>H260</f>
        <v>64.8</v>
      </c>
      <c r="I259" s="509"/>
      <c r="J259" s="282">
        <f>J260</f>
        <v>64.8</v>
      </c>
      <c r="K259" s="396"/>
      <c r="L259" s="104"/>
      <c r="N259" s="104"/>
      <c r="O259" s="104"/>
    </row>
    <row r="260" spans="1:15" s="93" customFormat="1" ht="31.5" x14ac:dyDescent="0.25">
      <c r="A260" s="435" t="s">
        <v>346</v>
      </c>
      <c r="B260" s="457" t="s">
        <v>7</v>
      </c>
      <c r="C260" s="1">
        <v>14</v>
      </c>
      <c r="D260" s="232" t="s">
        <v>157</v>
      </c>
      <c r="E260" s="280">
        <v>630</v>
      </c>
      <c r="F260" s="282">
        <f>'ведом. 2026-2028'!AD187</f>
        <v>864.8</v>
      </c>
      <c r="G260" s="509"/>
      <c r="H260" s="282">
        <f>'ведом. 2026-2028'!AE187</f>
        <v>64.8</v>
      </c>
      <c r="I260" s="509"/>
      <c r="J260" s="282">
        <f>'ведом. 2026-2028'!AF187</f>
        <v>64.8</v>
      </c>
      <c r="K260" s="396"/>
      <c r="L260" s="104"/>
      <c r="N260" s="104"/>
      <c r="O260" s="104"/>
    </row>
    <row r="261" spans="1:15" s="93" customFormat="1" ht="31.5" x14ac:dyDescent="0.25">
      <c r="A261" s="327" t="s">
        <v>159</v>
      </c>
      <c r="B261" s="457" t="s">
        <v>7</v>
      </c>
      <c r="C261" s="1" t="s">
        <v>42</v>
      </c>
      <c r="D261" s="232" t="s">
        <v>160</v>
      </c>
      <c r="E261" s="280"/>
      <c r="F261" s="282">
        <f t="shared" ref="F261:J262" si="45">F262</f>
        <v>26040</v>
      </c>
      <c r="G261" s="509"/>
      <c r="H261" s="282">
        <f t="shared" si="45"/>
        <v>19679.7</v>
      </c>
      <c r="I261" s="509"/>
      <c r="J261" s="282">
        <f t="shared" si="45"/>
        <v>28165</v>
      </c>
      <c r="K261" s="396"/>
      <c r="L261" s="104"/>
      <c r="N261" s="104"/>
      <c r="O261" s="104"/>
    </row>
    <row r="262" spans="1:15" s="93" customFormat="1" x14ac:dyDescent="0.25">
      <c r="A262" s="325" t="s">
        <v>161</v>
      </c>
      <c r="B262" s="457" t="s">
        <v>7</v>
      </c>
      <c r="C262" s="1" t="s">
        <v>42</v>
      </c>
      <c r="D262" s="232" t="s">
        <v>162</v>
      </c>
      <c r="E262" s="280"/>
      <c r="F262" s="282">
        <f>F263</f>
        <v>26040</v>
      </c>
      <c r="G262" s="509"/>
      <c r="H262" s="282">
        <f t="shared" si="45"/>
        <v>19679.7</v>
      </c>
      <c r="I262" s="509"/>
      <c r="J262" s="282">
        <f t="shared" si="45"/>
        <v>28165</v>
      </c>
      <c r="K262" s="396"/>
      <c r="L262" s="104"/>
      <c r="N262" s="104"/>
      <c r="O262" s="104"/>
    </row>
    <row r="263" spans="1:15" s="93" customFormat="1" x14ac:dyDescent="0.25">
      <c r="A263" s="279" t="s">
        <v>116</v>
      </c>
      <c r="B263" s="457" t="s">
        <v>7</v>
      </c>
      <c r="C263" s="1" t="s">
        <v>42</v>
      </c>
      <c r="D263" s="232" t="s">
        <v>162</v>
      </c>
      <c r="E263" s="280">
        <v>200</v>
      </c>
      <c r="F263" s="282">
        <f>F264</f>
        <v>26040</v>
      </c>
      <c r="G263" s="509"/>
      <c r="H263" s="282">
        <f>H264</f>
        <v>19679.7</v>
      </c>
      <c r="I263" s="509"/>
      <c r="J263" s="282">
        <f>J264</f>
        <v>28165</v>
      </c>
      <c r="K263" s="396"/>
      <c r="L263" s="104"/>
      <c r="N263" s="104"/>
      <c r="O263" s="104"/>
    </row>
    <row r="264" spans="1:15" s="93" customFormat="1" x14ac:dyDescent="0.25">
      <c r="A264" s="279" t="s">
        <v>50</v>
      </c>
      <c r="B264" s="457" t="s">
        <v>7</v>
      </c>
      <c r="C264" s="1" t="s">
        <v>42</v>
      </c>
      <c r="D264" s="232" t="s">
        <v>162</v>
      </c>
      <c r="E264" s="280">
        <v>240</v>
      </c>
      <c r="F264" s="282">
        <f>'ведом. 2026-2028'!AD191</f>
        <v>26040</v>
      </c>
      <c r="G264" s="509"/>
      <c r="H264" s="282">
        <f>'ведом. 2026-2028'!AE191</f>
        <v>19679.7</v>
      </c>
      <c r="I264" s="509"/>
      <c r="J264" s="282">
        <f>'ведом. 2026-2028'!AF191</f>
        <v>28165</v>
      </c>
      <c r="K264" s="396"/>
      <c r="L264" s="104"/>
      <c r="N264" s="104"/>
      <c r="O264" s="104"/>
    </row>
    <row r="265" spans="1:15" s="93" customFormat="1" x14ac:dyDescent="0.25">
      <c r="A265" s="448" t="s">
        <v>43</v>
      </c>
      <c r="B265" s="463" t="s">
        <v>47</v>
      </c>
      <c r="C265" s="303"/>
      <c r="D265" s="365"/>
      <c r="E265" s="464"/>
      <c r="F265" s="108">
        <f t="shared" ref="F265:K265" si="46">F275+F344+F294+F329+F266</f>
        <v>270334.39999999997</v>
      </c>
      <c r="G265" s="510">
        <f t="shared" si="46"/>
        <v>1307</v>
      </c>
      <c r="H265" s="108">
        <f t="shared" si="46"/>
        <v>137092.30000000002</v>
      </c>
      <c r="I265" s="510">
        <f t="shared" si="46"/>
        <v>1307</v>
      </c>
      <c r="J265" s="108">
        <f t="shared" si="46"/>
        <v>137259.80000000002</v>
      </c>
      <c r="K265" s="395">
        <f t="shared" si="46"/>
        <v>1307</v>
      </c>
      <c r="L265" s="104"/>
      <c r="N265" s="104"/>
      <c r="O265" s="104"/>
    </row>
    <row r="266" spans="1:15" s="93" customFormat="1" ht="18.75" x14ac:dyDescent="0.3">
      <c r="A266" s="435" t="s">
        <v>15</v>
      </c>
      <c r="B266" s="10" t="s">
        <v>47</v>
      </c>
      <c r="C266" s="1" t="s">
        <v>5</v>
      </c>
      <c r="D266" s="374"/>
      <c r="E266" s="469"/>
      <c r="F266" s="282">
        <f t="shared" ref="F266:K269" si="47">F267</f>
        <v>823</v>
      </c>
      <c r="G266" s="509">
        <f t="shared" si="47"/>
        <v>823</v>
      </c>
      <c r="H266" s="282">
        <f t="shared" si="47"/>
        <v>823</v>
      </c>
      <c r="I266" s="509">
        <f t="shared" si="47"/>
        <v>823</v>
      </c>
      <c r="J266" s="282">
        <f t="shared" si="47"/>
        <v>823</v>
      </c>
      <c r="K266" s="396">
        <f t="shared" si="47"/>
        <v>823</v>
      </c>
      <c r="L266" s="104"/>
      <c r="N266" s="104"/>
      <c r="O266" s="104"/>
    </row>
    <row r="267" spans="1:15" s="93" customFormat="1" ht="18.75" x14ac:dyDescent="0.3">
      <c r="A267" s="330" t="s">
        <v>229</v>
      </c>
      <c r="B267" s="10" t="s">
        <v>47</v>
      </c>
      <c r="C267" s="1" t="s">
        <v>5</v>
      </c>
      <c r="D267" s="232" t="s">
        <v>134</v>
      </c>
      <c r="E267" s="469"/>
      <c r="F267" s="282">
        <f t="shared" si="47"/>
        <v>823</v>
      </c>
      <c r="G267" s="509">
        <f t="shared" si="47"/>
        <v>823</v>
      </c>
      <c r="H267" s="282">
        <f t="shared" si="47"/>
        <v>823</v>
      </c>
      <c r="I267" s="509">
        <f t="shared" si="47"/>
        <v>823</v>
      </c>
      <c r="J267" s="282">
        <f t="shared" si="47"/>
        <v>823</v>
      </c>
      <c r="K267" s="396">
        <f t="shared" si="47"/>
        <v>823</v>
      </c>
      <c r="L267" s="104"/>
      <c r="N267" s="104"/>
      <c r="O267" s="104"/>
    </row>
    <row r="268" spans="1:15" s="93" customFormat="1" ht="31.5" x14ac:dyDescent="0.3">
      <c r="A268" s="433" t="s">
        <v>402</v>
      </c>
      <c r="B268" s="10" t="s">
        <v>47</v>
      </c>
      <c r="C268" s="1" t="s">
        <v>5</v>
      </c>
      <c r="D268" s="232" t="s">
        <v>230</v>
      </c>
      <c r="E268" s="469"/>
      <c r="F268" s="282">
        <f t="shared" si="47"/>
        <v>823</v>
      </c>
      <c r="G268" s="509">
        <f t="shared" si="47"/>
        <v>823</v>
      </c>
      <c r="H268" s="282">
        <f t="shared" si="47"/>
        <v>823</v>
      </c>
      <c r="I268" s="509">
        <f t="shared" si="47"/>
        <v>823</v>
      </c>
      <c r="J268" s="282">
        <f t="shared" si="47"/>
        <v>823</v>
      </c>
      <c r="K268" s="396">
        <f t="shared" si="47"/>
        <v>823</v>
      </c>
      <c r="L268" s="104"/>
      <c r="N268" s="104"/>
      <c r="O268" s="104"/>
    </row>
    <row r="269" spans="1:15" s="93" customFormat="1" ht="18.75" x14ac:dyDescent="0.3">
      <c r="A269" s="330" t="s">
        <v>497</v>
      </c>
      <c r="B269" s="10" t="s">
        <v>47</v>
      </c>
      <c r="C269" s="1" t="s">
        <v>5</v>
      </c>
      <c r="D269" s="232" t="s">
        <v>231</v>
      </c>
      <c r="E269" s="469"/>
      <c r="F269" s="282">
        <f t="shared" si="47"/>
        <v>823</v>
      </c>
      <c r="G269" s="509">
        <f t="shared" si="47"/>
        <v>823</v>
      </c>
      <c r="H269" s="282">
        <f t="shared" si="47"/>
        <v>823</v>
      </c>
      <c r="I269" s="509">
        <f t="shared" si="47"/>
        <v>823</v>
      </c>
      <c r="J269" s="282">
        <f t="shared" si="47"/>
        <v>823</v>
      </c>
      <c r="K269" s="396">
        <f t="shared" si="47"/>
        <v>823</v>
      </c>
      <c r="L269" s="104"/>
      <c r="N269" s="104"/>
      <c r="O269" s="104"/>
    </row>
    <row r="270" spans="1:15" s="93" customFormat="1" ht="31.5" x14ac:dyDescent="0.25">
      <c r="A270" s="330" t="s">
        <v>400</v>
      </c>
      <c r="B270" s="10" t="s">
        <v>47</v>
      </c>
      <c r="C270" s="1" t="s">
        <v>5</v>
      </c>
      <c r="D270" s="232" t="s">
        <v>232</v>
      </c>
      <c r="E270" s="280"/>
      <c r="F270" s="282">
        <f>F273+F271</f>
        <v>823</v>
      </c>
      <c r="G270" s="509">
        <f t="shared" ref="G270:K270" si="48">G273+G271</f>
        <v>823</v>
      </c>
      <c r="H270" s="282">
        <f t="shared" si="48"/>
        <v>823</v>
      </c>
      <c r="I270" s="509">
        <f t="shared" si="48"/>
        <v>823</v>
      </c>
      <c r="J270" s="282">
        <f t="shared" si="48"/>
        <v>823</v>
      </c>
      <c r="K270" s="396">
        <f t="shared" si="48"/>
        <v>823</v>
      </c>
      <c r="L270" s="104"/>
      <c r="N270" s="104"/>
      <c r="O270" s="104"/>
    </row>
    <row r="271" spans="1:15" s="93" customFormat="1" ht="47.25" x14ac:dyDescent="0.25">
      <c r="A271" s="267" t="s">
        <v>40</v>
      </c>
      <c r="B271" s="246" t="s">
        <v>47</v>
      </c>
      <c r="C271" s="247" t="s">
        <v>5</v>
      </c>
      <c r="D271" s="296" t="s">
        <v>232</v>
      </c>
      <c r="E271" s="248">
        <v>100</v>
      </c>
      <c r="F271" s="282">
        <f>F272</f>
        <v>314</v>
      </c>
      <c r="G271" s="509">
        <f t="shared" ref="G271:K271" si="49">G272</f>
        <v>314</v>
      </c>
      <c r="H271" s="282">
        <f t="shared" si="49"/>
        <v>314</v>
      </c>
      <c r="I271" s="509">
        <f t="shared" si="49"/>
        <v>314</v>
      </c>
      <c r="J271" s="282">
        <f t="shared" si="49"/>
        <v>314</v>
      </c>
      <c r="K271" s="396">
        <f t="shared" si="49"/>
        <v>314</v>
      </c>
      <c r="L271" s="104"/>
      <c r="N271" s="104"/>
      <c r="O271" s="104"/>
    </row>
    <row r="272" spans="1:15" s="93" customFormat="1" x14ac:dyDescent="0.25">
      <c r="A272" s="267" t="s">
        <v>92</v>
      </c>
      <c r="B272" s="246" t="s">
        <v>47</v>
      </c>
      <c r="C272" s="247" t="s">
        <v>5</v>
      </c>
      <c r="D272" s="296" t="s">
        <v>232</v>
      </c>
      <c r="E272" s="248">
        <v>120</v>
      </c>
      <c r="F272" s="282">
        <f>'ведом. 2026-2028'!AD724</f>
        <v>314</v>
      </c>
      <c r="G272" s="509">
        <f>F272</f>
        <v>314</v>
      </c>
      <c r="H272" s="282">
        <f>'ведом. 2026-2028'!AE724</f>
        <v>314</v>
      </c>
      <c r="I272" s="509">
        <f>H272</f>
        <v>314</v>
      </c>
      <c r="J272" s="282">
        <f>'ведом. 2026-2028'!AF724</f>
        <v>314</v>
      </c>
      <c r="K272" s="396">
        <f>J272</f>
        <v>314</v>
      </c>
      <c r="L272" s="104"/>
      <c r="N272" s="104"/>
      <c r="O272" s="104"/>
    </row>
    <row r="273" spans="1:15" s="93" customFormat="1" x14ac:dyDescent="0.25">
      <c r="A273" s="435" t="s">
        <v>116</v>
      </c>
      <c r="B273" s="10" t="s">
        <v>47</v>
      </c>
      <c r="C273" s="1" t="s">
        <v>5</v>
      </c>
      <c r="D273" s="232" t="s">
        <v>232</v>
      </c>
      <c r="E273" s="342">
        <v>200</v>
      </c>
      <c r="F273" s="282">
        <f t="shared" ref="F273:K273" si="50">F274</f>
        <v>509</v>
      </c>
      <c r="G273" s="509">
        <f t="shared" si="50"/>
        <v>509</v>
      </c>
      <c r="H273" s="282">
        <f t="shared" si="50"/>
        <v>509</v>
      </c>
      <c r="I273" s="509">
        <f t="shared" si="50"/>
        <v>509</v>
      </c>
      <c r="J273" s="282">
        <f t="shared" si="50"/>
        <v>509</v>
      </c>
      <c r="K273" s="396">
        <f t="shared" si="50"/>
        <v>509</v>
      </c>
      <c r="L273" s="104"/>
      <c r="N273" s="104"/>
      <c r="O273" s="104"/>
    </row>
    <row r="274" spans="1:15" s="93" customFormat="1" x14ac:dyDescent="0.25">
      <c r="A274" s="435" t="s">
        <v>50</v>
      </c>
      <c r="B274" s="10" t="s">
        <v>47</v>
      </c>
      <c r="C274" s="1" t="s">
        <v>5</v>
      </c>
      <c r="D274" s="232" t="s">
        <v>232</v>
      </c>
      <c r="E274" s="280">
        <v>240</v>
      </c>
      <c r="F274" s="282">
        <f>'ведом. 2026-2028'!AD726</f>
        <v>509</v>
      </c>
      <c r="G274" s="509">
        <f>F274</f>
        <v>509</v>
      </c>
      <c r="H274" s="282">
        <f>'ведом. 2026-2028'!AE726</f>
        <v>509</v>
      </c>
      <c r="I274" s="509">
        <f>H274</f>
        <v>509</v>
      </c>
      <c r="J274" s="282">
        <f>'ведом. 2026-2028'!AF726</f>
        <v>509</v>
      </c>
      <c r="K274" s="396">
        <f>J274</f>
        <v>509</v>
      </c>
      <c r="L274" s="104"/>
      <c r="N274" s="104"/>
      <c r="O274" s="104"/>
    </row>
    <row r="275" spans="1:15" s="93" customFormat="1" x14ac:dyDescent="0.25">
      <c r="A275" s="435" t="s">
        <v>68</v>
      </c>
      <c r="B275" s="457" t="s">
        <v>47</v>
      </c>
      <c r="C275" s="1" t="s">
        <v>16</v>
      </c>
      <c r="D275" s="278"/>
      <c r="E275" s="342"/>
      <c r="F275" s="282">
        <f>F276+F287</f>
        <v>36536.6</v>
      </c>
      <c r="G275" s="509"/>
      <c r="H275" s="282">
        <f>H276+H287</f>
        <v>36870.5</v>
      </c>
      <c r="I275" s="509"/>
      <c r="J275" s="282">
        <f>J276+J287</f>
        <v>36871.200000000004</v>
      </c>
      <c r="K275" s="396"/>
      <c r="L275" s="104"/>
      <c r="N275" s="104"/>
      <c r="O275" s="104"/>
    </row>
    <row r="276" spans="1:15" s="93" customFormat="1" x14ac:dyDescent="0.25">
      <c r="A276" s="330" t="s">
        <v>178</v>
      </c>
      <c r="B276" s="462" t="s">
        <v>47</v>
      </c>
      <c r="C276" s="7" t="s">
        <v>16</v>
      </c>
      <c r="D276" s="232" t="s">
        <v>108</v>
      </c>
      <c r="E276" s="460"/>
      <c r="F276" s="282">
        <f t="shared" ref="F276:J281" si="51">F277</f>
        <v>36535.199999999997</v>
      </c>
      <c r="G276" s="509"/>
      <c r="H276" s="282">
        <f t="shared" si="51"/>
        <v>36869.9</v>
      </c>
      <c r="I276" s="509"/>
      <c r="J276" s="282">
        <f t="shared" si="51"/>
        <v>36869.9</v>
      </c>
      <c r="K276" s="396"/>
      <c r="L276" s="104"/>
      <c r="N276" s="104"/>
      <c r="O276" s="104"/>
    </row>
    <row r="277" spans="1:15" s="93" customFormat="1" x14ac:dyDescent="0.25">
      <c r="A277" s="330" t="s">
        <v>181</v>
      </c>
      <c r="B277" s="462" t="s">
        <v>47</v>
      </c>
      <c r="C277" s="7" t="s">
        <v>16</v>
      </c>
      <c r="D277" s="232" t="s">
        <v>182</v>
      </c>
      <c r="E277" s="460"/>
      <c r="F277" s="282">
        <f>F278+F283</f>
        <v>36535.199999999997</v>
      </c>
      <c r="G277" s="509"/>
      <c r="H277" s="282">
        <f t="shared" ref="H277:J277" si="52">H278+H283</f>
        <v>36869.9</v>
      </c>
      <c r="I277" s="509"/>
      <c r="J277" s="282">
        <f t="shared" si="52"/>
        <v>36869.9</v>
      </c>
      <c r="K277" s="396"/>
      <c r="L277" s="104"/>
      <c r="N277" s="104"/>
      <c r="O277" s="104"/>
    </row>
    <row r="278" spans="1:15" s="93" customFormat="1" ht="31.5" x14ac:dyDescent="0.25">
      <c r="A278" s="330" t="s">
        <v>183</v>
      </c>
      <c r="B278" s="462" t="s">
        <v>47</v>
      </c>
      <c r="C278" s="7" t="s">
        <v>16</v>
      </c>
      <c r="D278" s="232" t="s">
        <v>184</v>
      </c>
      <c r="E278" s="460"/>
      <c r="F278" s="282">
        <f t="shared" si="51"/>
        <v>36485.199999999997</v>
      </c>
      <c r="G278" s="509"/>
      <c r="H278" s="282">
        <f t="shared" si="51"/>
        <v>36819.9</v>
      </c>
      <c r="I278" s="509"/>
      <c r="J278" s="282">
        <f t="shared" si="51"/>
        <v>36819.9</v>
      </c>
      <c r="K278" s="396"/>
      <c r="L278" s="104"/>
      <c r="N278" s="104"/>
      <c r="O278" s="104"/>
    </row>
    <row r="279" spans="1:15" s="93" customFormat="1" ht="31.5" x14ac:dyDescent="0.25">
      <c r="A279" s="436" t="s">
        <v>195</v>
      </c>
      <c r="B279" s="462" t="s">
        <v>47</v>
      </c>
      <c r="C279" s="7" t="s">
        <v>16</v>
      </c>
      <c r="D279" s="370" t="s">
        <v>196</v>
      </c>
      <c r="E279" s="460"/>
      <c r="F279" s="282">
        <f t="shared" si="51"/>
        <v>36485.199999999997</v>
      </c>
      <c r="G279" s="509"/>
      <c r="H279" s="282">
        <f t="shared" si="51"/>
        <v>36819.9</v>
      </c>
      <c r="I279" s="509"/>
      <c r="J279" s="282">
        <f t="shared" si="51"/>
        <v>36819.9</v>
      </c>
      <c r="K279" s="396"/>
      <c r="L279" s="104"/>
      <c r="N279" s="104"/>
      <c r="O279" s="104"/>
    </row>
    <row r="280" spans="1:15" s="93" customFormat="1" ht="31.5" x14ac:dyDescent="0.25">
      <c r="A280" s="327" t="s">
        <v>351</v>
      </c>
      <c r="B280" s="462" t="s">
        <v>47</v>
      </c>
      <c r="C280" s="7" t="s">
        <v>16</v>
      </c>
      <c r="D280" s="370" t="s">
        <v>303</v>
      </c>
      <c r="E280" s="460"/>
      <c r="F280" s="282">
        <f t="shared" si="51"/>
        <v>36485.199999999997</v>
      </c>
      <c r="G280" s="509"/>
      <c r="H280" s="282">
        <f t="shared" si="51"/>
        <v>36819.9</v>
      </c>
      <c r="I280" s="509"/>
      <c r="J280" s="282">
        <f t="shared" si="51"/>
        <v>36819.9</v>
      </c>
      <c r="K280" s="396"/>
      <c r="L280" s="104"/>
      <c r="N280" s="104"/>
      <c r="O280" s="104"/>
    </row>
    <row r="281" spans="1:15" s="93" customFormat="1" ht="31.5" x14ac:dyDescent="0.25">
      <c r="A281" s="435" t="s">
        <v>58</v>
      </c>
      <c r="B281" s="462" t="s">
        <v>47</v>
      </c>
      <c r="C281" s="7" t="s">
        <v>16</v>
      </c>
      <c r="D281" s="370" t="s">
        <v>303</v>
      </c>
      <c r="E281" s="460">
        <v>600</v>
      </c>
      <c r="F281" s="282">
        <f t="shared" si="51"/>
        <v>36485.199999999997</v>
      </c>
      <c r="G281" s="509"/>
      <c r="H281" s="282">
        <f t="shared" si="51"/>
        <v>36819.9</v>
      </c>
      <c r="I281" s="509"/>
      <c r="J281" s="282">
        <f t="shared" si="51"/>
        <v>36819.9</v>
      </c>
      <c r="K281" s="396"/>
      <c r="L281" s="104"/>
      <c r="N281" s="104"/>
      <c r="O281" s="104"/>
    </row>
    <row r="282" spans="1:15" s="93" customFormat="1" x14ac:dyDescent="0.25">
      <c r="A282" s="435" t="s">
        <v>59</v>
      </c>
      <c r="B282" s="462" t="s">
        <v>47</v>
      </c>
      <c r="C282" s="7" t="s">
        <v>16</v>
      </c>
      <c r="D282" s="370" t="s">
        <v>303</v>
      </c>
      <c r="E282" s="460">
        <v>610</v>
      </c>
      <c r="F282" s="282">
        <f>'ведом. 2026-2028'!AD200</f>
        <v>36485.199999999997</v>
      </c>
      <c r="G282" s="509"/>
      <c r="H282" s="282">
        <f>'ведом. 2026-2028'!AE200</f>
        <v>36819.9</v>
      </c>
      <c r="I282" s="509"/>
      <c r="J282" s="282">
        <f>'ведом. 2026-2028'!AF200</f>
        <v>36819.9</v>
      </c>
      <c r="K282" s="396"/>
      <c r="L282" s="104"/>
      <c r="N282" s="104"/>
      <c r="O282" s="104"/>
    </row>
    <row r="283" spans="1:15" s="93" customFormat="1" ht="31.5" x14ac:dyDescent="0.25">
      <c r="A283" s="391" t="s">
        <v>505</v>
      </c>
      <c r="B283" s="470" t="s">
        <v>47</v>
      </c>
      <c r="C283" s="256" t="s">
        <v>16</v>
      </c>
      <c r="D283" s="177" t="s">
        <v>506</v>
      </c>
      <c r="E283" s="352"/>
      <c r="F283" s="282">
        <f>F284</f>
        <v>50</v>
      </c>
      <c r="G283" s="509"/>
      <c r="H283" s="282">
        <f t="shared" ref="H283:J285" si="53">H284</f>
        <v>50</v>
      </c>
      <c r="I283" s="509"/>
      <c r="J283" s="282">
        <f t="shared" si="53"/>
        <v>50</v>
      </c>
      <c r="K283" s="396"/>
      <c r="L283" s="104"/>
      <c r="N283" s="104"/>
      <c r="O283" s="104"/>
    </row>
    <row r="284" spans="1:15" s="93" customFormat="1" ht="78.75" x14ac:dyDescent="0.25">
      <c r="A284" s="391" t="s">
        <v>385</v>
      </c>
      <c r="B284" s="470" t="s">
        <v>47</v>
      </c>
      <c r="C284" s="256" t="s">
        <v>16</v>
      </c>
      <c r="D284" s="177" t="s">
        <v>507</v>
      </c>
      <c r="E284" s="352"/>
      <c r="F284" s="282">
        <f>F285</f>
        <v>50</v>
      </c>
      <c r="G284" s="509"/>
      <c r="H284" s="282">
        <f t="shared" si="53"/>
        <v>50</v>
      </c>
      <c r="I284" s="509"/>
      <c r="J284" s="282">
        <f t="shared" si="53"/>
        <v>50</v>
      </c>
      <c r="K284" s="396"/>
      <c r="L284" s="104"/>
      <c r="N284" s="104"/>
      <c r="O284" s="104"/>
    </row>
    <row r="285" spans="1:15" s="93" customFormat="1" ht="31.5" x14ac:dyDescent="0.25">
      <c r="A285" s="435" t="s">
        <v>58</v>
      </c>
      <c r="B285" s="470" t="s">
        <v>47</v>
      </c>
      <c r="C285" s="256" t="s">
        <v>16</v>
      </c>
      <c r="D285" s="106" t="s">
        <v>507</v>
      </c>
      <c r="E285" s="460">
        <v>600</v>
      </c>
      <c r="F285" s="282">
        <f>F286</f>
        <v>50</v>
      </c>
      <c r="G285" s="509"/>
      <c r="H285" s="282">
        <f t="shared" si="53"/>
        <v>50</v>
      </c>
      <c r="I285" s="509"/>
      <c r="J285" s="282">
        <f t="shared" si="53"/>
        <v>50</v>
      </c>
      <c r="K285" s="396"/>
      <c r="L285" s="104"/>
      <c r="N285" s="104"/>
      <c r="O285" s="104"/>
    </row>
    <row r="286" spans="1:15" s="93" customFormat="1" x14ac:dyDescent="0.25">
      <c r="A286" s="435" t="s">
        <v>59</v>
      </c>
      <c r="B286" s="470" t="s">
        <v>47</v>
      </c>
      <c r="C286" s="256" t="s">
        <v>16</v>
      </c>
      <c r="D286" s="106" t="s">
        <v>507</v>
      </c>
      <c r="E286" s="460">
        <v>610</v>
      </c>
      <c r="F286" s="282">
        <f>'ведом. 2026-2028'!AD204</f>
        <v>50</v>
      </c>
      <c r="G286" s="509"/>
      <c r="H286" s="282">
        <f>'ведом. 2026-2028'!AE204</f>
        <v>50</v>
      </c>
      <c r="I286" s="509"/>
      <c r="J286" s="282">
        <f>'ведом. 2026-2028'!AF204</f>
        <v>50</v>
      </c>
      <c r="K286" s="396"/>
      <c r="L286" s="104"/>
      <c r="N286" s="104"/>
      <c r="O286" s="104"/>
    </row>
    <row r="287" spans="1:15" s="93" customFormat="1" x14ac:dyDescent="0.25">
      <c r="A287" s="330" t="s">
        <v>218</v>
      </c>
      <c r="B287" s="457" t="s">
        <v>47</v>
      </c>
      <c r="C287" s="1" t="s">
        <v>16</v>
      </c>
      <c r="D287" s="232" t="s">
        <v>219</v>
      </c>
      <c r="E287" s="342"/>
      <c r="F287" s="282">
        <f t="shared" ref="F287:J291" si="54">F288</f>
        <v>1.4</v>
      </c>
      <c r="G287" s="509"/>
      <c r="H287" s="282">
        <f t="shared" si="54"/>
        <v>0.6</v>
      </c>
      <c r="I287" s="509"/>
      <c r="J287" s="282">
        <f t="shared" si="54"/>
        <v>1.3</v>
      </c>
      <c r="K287" s="396"/>
      <c r="L287" s="104"/>
      <c r="N287" s="104"/>
      <c r="O287" s="104"/>
    </row>
    <row r="288" spans="1:15" s="93" customFormat="1" x14ac:dyDescent="0.25">
      <c r="A288" s="330" t="s">
        <v>220</v>
      </c>
      <c r="B288" s="457" t="s">
        <v>47</v>
      </c>
      <c r="C288" s="1" t="s">
        <v>16</v>
      </c>
      <c r="D288" s="232" t="s">
        <v>221</v>
      </c>
      <c r="E288" s="280"/>
      <c r="F288" s="282">
        <f t="shared" si="54"/>
        <v>1.4</v>
      </c>
      <c r="G288" s="509"/>
      <c r="H288" s="282">
        <f t="shared" si="54"/>
        <v>0.6</v>
      </c>
      <c r="I288" s="509"/>
      <c r="J288" s="282">
        <f t="shared" si="54"/>
        <v>1.3</v>
      </c>
      <c r="K288" s="396"/>
      <c r="L288" s="104"/>
      <c r="N288" s="104"/>
      <c r="O288" s="104"/>
    </row>
    <row r="289" spans="1:15" s="93" customFormat="1" x14ac:dyDescent="0.25">
      <c r="A289" s="327" t="s">
        <v>404</v>
      </c>
      <c r="B289" s="457" t="s">
        <v>47</v>
      </c>
      <c r="C289" s="1" t="s">
        <v>16</v>
      </c>
      <c r="D289" s="232" t="s">
        <v>323</v>
      </c>
      <c r="E289" s="280"/>
      <c r="F289" s="282">
        <f t="shared" si="54"/>
        <v>1.4</v>
      </c>
      <c r="G289" s="509"/>
      <c r="H289" s="282">
        <f t="shared" si="54"/>
        <v>0.6</v>
      </c>
      <c r="I289" s="509"/>
      <c r="J289" s="282">
        <f t="shared" si="54"/>
        <v>1.3</v>
      </c>
      <c r="K289" s="396"/>
      <c r="L289" s="104"/>
      <c r="N289" s="104"/>
      <c r="O289" s="104"/>
    </row>
    <row r="290" spans="1:15" s="93" customFormat="1" ht="31.5" x14ac:dyDescent="0.25">
      <c r="A290" s="436" t="s">
        <v>754</v>
      </c>
      <c r="B290" s="457" t="s">
        <v>47</v>
      </c>
      <c r="C290" s="1" t="s">
        <v>16</v>
      </c>
      <c r="D290" s="232" t="s">
        <v>324</v>
      </c>
      <c r="E290" s="280"/>
      <c r="F290" s="282">
        <f>F291</f>
        <v>1.4</v>
      </c>
      <c r="G290" s="509"/>
      <c r="H290" s="282">
        <f t="shared" si="54"/>
        <v>0.6</v>
      </c>
      <c r="I290" s="509"/>
      <c r="J290" s="282">
        <f t="shared" si="54"/>
        <v>1.3</v>
      </c>
      <c r="K290" s="396"/>
      <c r="L290" s="104"/>
      <c r="N290" s="104"/>
      <c r="O290" s="104"/>
    </row>
    <row r="291" spans="1:15" s="93" customFormat="1" ht="47.25" x14ac:dyDescent="0.25">
      <c r="A291" s="436" t="s">
        <v>305</v>
      </c>
      <c r="B291" s="457" t="s">
        <v>47</v>
      </c>
      <c r="C291" s="1" t="s">
        <v>16</v>
      </c>
      <c r="D291" s="232" t="s">
        <v>325</v>
      </c>
      <c r="E291" s="280"/>
      <c r="F291" s="282">
        <f t="shared" si="54"/>
        <v>1.4</v>
      </c>
      <c r="G291" s="509"/>
      <c r="H291" s="282">
        <f t="shared" si="54"/>
        <v>0.6</v>
      </c>
      <c r="I291" s="509"/>
      <c r="J291" s="282">
        <f t="shared" si="54"/>
        <v>1.3</v>
      </c>
      <c r="K291" s="396"/>
      <c r="L291" s="104"/>
      <c r="N291" s="104"/>
      <c r="O291" s="104"/>
    </row>
    <row r="292" spans="1:15" s="93" customFormat="1" x14ac:dyDescent="0.25">
      <c r="A292" s="435" t="s">
        <v>116</v>
      </c>
      <c r="B292" s="457" t="s">
        <v>47</v>
      </c>
      <c r="C292" s="1" t="s">
        <v>16</v>
      </c>
      <c r="D292" s="232" t="s">
        <v>325</v>
      </c>
      <c r="E292" s="280">
        <v>200</v>
      </c>
      <c r="F292" s="282">
        <f>'ведом. 2026-2028'!AD211</f>
        <v>1.4</v>
      </c>
      <c r="G292" s="509"/>
      <c r="H292" s="282">
        <f>'ведом. 2026-2028'!AE211</f>
        <v>0.6</v>
      </c>
      <c r="I292" s="509"/>
      <c r="J292" s="282">
        <f>J293</f>
        <v>1.3</v>
      </c>
      <c r="K292" s="396"/>
      <c r="L292" s="104"/>
      <c r="N292" s="104"/>
      <c r="O292" s="104"/>
    </row>
    <row r="293" spans="1:15" s="93" customFormat="1" x14ac:dyDescent="0.25">
      <c r="A293" s="435" t="s">
        <v>50</v>
      </c>
      <c r="B293" s="462" t="s">
        <v>47</v>
      </c>
      <c r="C293" s="7" t="s">
        <v>16</v>
      </c>
      <c r="D293" s="232" t="s">
        <v>325</v>
      </c>
      <c r="E293" s="280">
        <v>240</v>
      </c>
      <c r="F293" s="282">
        <f>'ведом. 2026-2028'!AD211</f>
        <v>1.4</v>
      </c>
      <c r="G293" s="509"/>
      <c r="H293" s="282">
        <f>'ведом. 2026-2028'!AE211</f>
        <v>0.6</v>
      </c>
      <c r="I293" s="509"/>
      <c r="J293" s="282">
        <f>'ведом. 2026-2028'!AF211</f>
        <v>1.3</v>
      </c>
      <c r="K293" s="396"/>
      <c r="L293" s="104"/>
      <c r="N293" s="104"/>
      <c r="O293" s="104"/>
    </row>
    <row r="294" spans="1:15" s="93" customFormat="1" x14ac:dyDescent="0.25">
      <c r="A294" s="435" t="s">
        <v>89</v>
      </c>
      <c r="B294" s="457" t="s">
        <v>47</v>
      </c>
      <c r="C294" s="1" t="s">
        <v>22</v>
      </c>
      <c r="D294" s="375"/>
      <c r="E294" s="280"/>
      <c r="F294" s="282">
        <f>F295+F323</f>
        <v>228763</v>
      </c>
      <c r="G294" s="509"/>
      <c r="H294" s="282">
        <f>H295+H323</f>
        <v>95109</v>
      </c>
      <c r="I294" s="509"/>
      <c r="J294" s="282">
        <f>J295+J323</f>
        <v>95160.7</v>
      </c>
      <c r="K294" s="396"/>
      <c r="L294" s="104"/>
      <c r="N294" s="104"/>
      <c r="O294" s="104"/>
    </row>
    <row r="295" spans="1:15" s="93" customFormat="1" x14ac:dyDescent="0.25">
      <c r="A295" s="330" t="s">
        <v>218</v>
      </c>
      <c r="B295" s="457" t="s">
        <v>47</v>
      </c>
      <c r="C295" s="1" t="s">
        <v>22</v>
      </c>
      <c r="D295" s="232" t="s">
        <v>219</v>
      </c>
      <c r="E295" s="280"/>
      <c r="F295" s="282">
        <f>F296+F318+F311+F300</f>
        <v>218883</v>
      </c>
      <c r="G295" s="509"/>
      <c r="H295" s="282">
        <f>H296+H318+H311+H300</f>
        <v>87347.5</v>
      </c>
      <c r="I295" s="509"/>
      <c r="J295" s="282">
        <f>J296+J318+J311+J300</f>
        <v>95160.7</v>
      </c>
      <c r="K295" s="396"/>
      <c r="L295" s="104"/>
      <c r="N295" s="104"/>
      <c r="O295" s="104"/>
    </row>
    <row r="296" spans="1:15" s="93" customFormat="1" x14ac:dyDescent="0.25">
      <c r="A296" s="330" t="s">
        <v>222</v>
      </c>
      <c r="B296" s="457" t="s">
        <v>47</v>
      </c>
      <c r="C296" s="1" t="s">
        <v>22</v>
      </c>
      <c r="D296" s="232" t="s">
        <v>223</v>
      </c>
      <c r="E296" s="280"/>
      <c r="F296" s="282">
        <f>F304+F297</f>
        <v>100495</v>
      </c>
      <c r="G296" s="509"/>
      <c r="H296" s="282">
        <f t="shared" ref="H296:J296" si="55">H304+H297</f>
        <v>21548</v>
      </c>
      <c r="I296" s="509"/>
      <c r="J296" s="282">
        <f t="shared" si="55"/>
        <v>27475.8</v>
      </c>
      <c r="K296" s="396"/>
      <c r="L296" s="104"/>
      <c r="N296" s="104"/>
      <c r="O296" s="104"/>
    </row>
    <row r="297" spans="1:15" s="93" customFormat="1" ht="31.5" x14ac:dyDescent="0.25">
      <c r="A297" s="312" t="s">
        <v>757</v>
      </c>
      <c r="B297" s="459" t="s">
        <v>47</v>
      </c>
      <c r="C297" s="247" t="s">
        <v>22</v>
      </c>
      <c r="D297" s="296" t="s">
        <v>758</v>
      </c>
      <c r="E297" s="248"/>
      <c r="F297" s="282">
        <f>F298</f>
        <v>7800</v>
      </c>
      <c r="G297" s="509"/>
      <c r="H297" s="282">
        <f t="shared" ref="H297:J298" si="56">H298</f>
        <v>0</v>
      </c>
      <c r="I297" s="509"/>
      <c r="J297" s="282">
        <f t="shared" si="56"/>
        <v>0</v>
      </c>
      <c r="K297" s="396"/>
      <c r="L297" s="104"/>
      <c r="N297" s="104"/>
      <c r="O297" s="104"/>
    </row>
    <row r="298" spans="1:15" s="93" customFormat="1" x14ac:dyDescent="0.25">
      <c r="A298" s="267" t="s">
        <v>116</v>
      </c>
      <c r="B298" s="459" t="s">
        <v>47</v>
      </c>
      <c r="C298" s="247" t="s">
        <v>22</v>
      </c>
      <c r="D298" s="296" t="s">
        <v>758</v>
      </c>
      <c r="E298" s="272">
        <v>200</v>
      </c>
      <c r="F298" s="282">
        <f>F299</f>
        <v>7800</v>
      </c>
      <c r="G298" s="509"/>
      <c r="H298" s="282">
        <f t="shared" si="56"/>
        <v>0</v>
      </c>
      <c r="I298" s="509"/>
      <c r="J298" s="282">
        <f t="shared" si="56"/>
        <v>0</v>
      </c>
      <c r="K298" s="396"/>
      <c r="L298" s="104"/>
      <c r="N298" s="104"/>
      <c r="O298" s="104"/>
    </row>
    <row r="299" spans="1:15" s="93" customFormat="1" x14ac:dyDescent="0.25">
      <c r="A299" s="267" t="s">
        <v>50</v>
      </c>
      <c r="B299" s="459" t="s">
        <v>47</v>
      </c>
      <c r="C299" s="247" t="s">
        <v>22</v>
      </c>
      <c r="D299" s="296" t="s">
        <v>758</v>
      </c>
      <c r="E299" s="248">
        <v>240</v>
      </c>
      <c r="F299" s="282">
        <f>'ведом. 2026-2028'!AD732</f>
        <v>7800</v>
      </c>
      <c r="G299" s="509"/>
      <c r="H299" s="282">
        <f>'ведом. 2026-2028'!AE732</f>
        <v>0</v>
      </c>
      <c r="I299" s="509"/>
      <c r="J299" s="282">
        <f>'ведом. 2026-2028'!AF732</f>
        <v>0</v>
      </c>
      <c r="K299" s="396"/>
      <c r="L299" s="104"/>
      <c r="N299" s="104"/>
      <c r="O299" s="104"/>
    </row>
    <row r="300" spans="1:15" s="93" customFormat="1" x14ac:dyDescent="0.25">
      <c r="A300" s="267" t="s">
        <v>718</v>
      </c>
      <c r="B300" s="459" t="s">
        <v>47</v>
      </c>
      <c r="C300" s="247" t="s">
        <v>22</v>
      </c>
      <c r="D300" s="296" t="s">
        <v>720</v>
      </c>
      <c r="E300" s="248"/>
      <c r="F300" s="282">
        <f>F301</f>
        <v>2500</v>
      </c>
      <c r="G300" s="509"/>
      <c r="H300" s="282">
        <f t="shared" ref="H300:J302" si="57">H301</f>
        <v>0</v>
      </c>
      <c r="I300" s="509"/>
      <c r="J300" s="282">
        <f t="shared" si="57"/>
        <v>0</v>
      </c>
      <c r="K300" s="396"/>
      <c r="L300" s="104"/>
      <c r="N300" s="104"/>
      <c r="O300" s="104"/>
    </row>
    <row r="301" spans="1:15" s="93" customFormat="1" ht="31.5" x14ac:dyDescent="0.25">
      <c r="A301" s="267" t="s">
        <v>719</v>
      </c>
      <c r="B301" s="459" t="s">
        <v>47</v>
      </c>
      <c r="C301" s="247" t="s">
        <v>22</v>
      </c>
      <c r="D301" s="296" t="s">
        <v>721</v>
      </c>
      <c r="E301" s="248"/>
      <c r="F301" s="282">
        <f>F302</f>
        <v>2500</v>
      </c>
      <c r="G301" s="509"/>
      <c r="H301" s="282">
        <f t="shared" si="57"/>
        <v>0</v>
      </c>
      <c r="I301" s="509"/>
      <c r="J301" s="282">
        <f t="shared" si="57"/>
        <v>0</v>
      </c>
      <c r="K301" s="396"/>
      <c r="L301" s="104"/>
      <c r="N301" s="104"/>
      <c r="O301" s="104"/>
    </row>
    <row r="302" spans="1:15" s="93" customFormat="1" x14ac:dyDescent="0.25">
      <c r="A302" s="267" t="s">
        <v>116</v>
      </c>
      <c r="B302" s="459" t="s">
        <v>47</v>
      </c>
      <c r="C302" s="247" t="s">
        <v>22</v>
      </c>
      <c r="D302" s="296" t="s">
        <v>721</v>
      </c>
      <c r="E302" s="272">
        <v>200</v>
      </c>
      <c r="F302" s="282">
        <f>F303</f>
        <v>2500</v>
      </c>
      <c r="G302" s="509"/>
      <c r="H302" s="282">
        <f t="shared" si="57"/>
        <v>0</v>
      </c>
      <c r="I302" s="509"/>
      <c r="J302" s="282">
        <f t="shared" si="57"/>
        <v>0</v>
      </c>
      <c r="K302" s="396"/>
      <c r="L302" s="104"/>
      <c r="N302" s="104"/>
      <c r="O302" s="104"/>
    </row>
    <row r="303" spans="1:15" s="93" customFormat="1" x14ac:dyDescent="0.25">
      <c r="A303" s="267" t="s">
        <v>50</v>
      </c>
      <c r="B303" s="459" t="s">
        <v>47</v>
      </c>
      <c r="C303" s="247" t="s">
        <v>22</v>
      </c>
      <c r="D303" s="296" t="s">
        <v>721</v>
      </c>
      <c r="E303" s="248">
        <v>240</v>
      </c>
      <c r="F303" s="282">
        <f>'ведом. 2026-2028'!AD736</f>
        <v>2500</v>
      </c>
      <c r="G303" s="509"/>
      <c r="H303" s="282">
        <f>'ведом. 2026-2028'!AE736</f>
        <v>0</v>
      </c>
      <c r="I303" s="509"/>
      <c r="J303" s="282">
        <f>'ведом. 2026-2028'!AF736</f>
        <v>0</v>
      </c>
      <c r="K303" s="396"/>
      <c r="L303" s="104"/>
      <c r="N303" s="104"/>
      <c r="O303" s="104"/>
    </row>
    <row r="304" spans="1:15" s="93" customFormat="1" ht="31.5" x14ac:dyDescent="0.25">
      <c r="A304" s="267" t="s">
        <v>638</v>
      </c>
      <c r="B304" s="459" t="s">
        <v>47</v>
      </c>
      <c r="C304" s="247" t="s">
        <v>22</v>
      </c>
      <c r="D304" s="296" t="s">
        <v>476</v>
      </c>
      <c r="E304" s="248"/>
      <c r="F304" s="282">
        <f>F305+F308</f>
        <v>92695</v>
      </c>
      <c r="G304" s="509"/>
      <c r="H304" s="282">
        <f t="shared" ref="H304:J304" si="58">H305+H308</f>
        <v>21548</v>
      </c>
      <c r="I304" s="509"/>
      <c r="J304" s="282">
        <f t="shared" si="58"/>
        <v>27475.8</v>
      </c>
      <c r="K304" s="396"/>
      <c r="L304" s="104"/>
      <c r="N304" s="104"/>
      <c r="O304" s="104"/>
    </row>
    <row r="305" spans="1:15" s="93" customFormat="1" ht="31.5" x14ac:dyDescent="0.25">
      <c r="A305" s="267" t="s">
        <v>613</v>
      </c>
      <c r="B305" s="459" t="s">
        <v>47</v>
      </c>
      <c r="C305" s="247" t="s">
        <v>22</v>
      </c>
      <c r="D305" s="296" t="s">
        <v>637</v>
      </c>
      <c r="E305" s="248"/>
      <c r="F305" s="282">
        <f>F306</f>
        <v>21548</v>
      </c>
      <c r="G305" s="509"/>
      <c r="H305" s="282">
        <f>H306</f>
        <v>21548</v>
      </c>
      <c r="I305" s="509"/>
      <c r="J305" s="282">
        <f>J306</f>
        <v>27475.8</v>
      </c>
      <c r="K305" s="396"/>
      <c r="L305" s="104"/>
      <c r="N305" s="104"/>
      <c r="O305" s="104"/>
    </row>
    <row r="306" spans="1:15" s="93" customFormat="1" x14ac:dyDescent="0.25">
      <c r="A306" s="267" t="s">
        <v>116</v>
      </c>
      <c r="B306" s="471" t="s">
        <v>47</v>
      </c>
      <c r="C306" s="260" t="s">
        <v>22</v>
      </c>
      <c r="D306" s="296" t="s">
        <v>637</v>
      </c>
      <c r="E306" s="248">
        <v>200</v>
      </c>
      <c r="F306" s="282">
        <f>F307</f>
        <v>21548</v>
      </c>
      <c r="G306" s="509"/>
      <c r="H306" s="282">
        <f t="shared" ref="H306:J306" si="59">H307</f>
        <v>21548</v>
      </c>
      <c r="I306" s="509"/>
      <c r="J306" s="282">
        <f t="shared" si="59"/>
        <v>27475.8</v>
      </c>
      <c r="K306" s="396"/>
      <c r="L306" s="104"/>
      <c r="N306" s="104"/>
      <c r="O306" s="104"/>
    </row>
    <row r="307" spans="1:15" s="93" customFormat="1" x14ac:dyDescent="0.25">
      <c r="A307" s="267" t="s">
        <v>50</v>
      </c>
      <c r="B307" s="471" t="s">
        <v>47</v>
      </c>
      <c r="C307" s="260" t="s">
        <v>22</v>
      </c>
      <c r="D307" s="296" t="s">
        <v>637</v>
      </c>
      <c r="E307" s="248">
        <v>240</v>
      </c>
      <c r="F307" s="282">
        <f>'ведом. 2026-2028'!AD740</f>
        <v>21548</v>
      </c>
      <c r="G307" s="509"/>
      <c r="H307" s="282">
        <f>'ведом. 2026-2028'!AE740</f>
        <v>21548</v>
      </c>
      <c r="I307" s="509"/>
      <c r="J307" s="282">
        <f>'ведом. 2026-2028'!AF740</f>
        <v>27475.8</v>
      </c>
      <c r="K307" s="396"/>
      <c r="L307" s="104"/>
      <c r="N307" s="104"/>
      <c r="O307" s="104"/>
    </row>
    <row r="308" spans="1:15" s="93" customFormat="1" ht="31.5" x14ac:dyDescent="0.25">
      <c r="A308" s="312" t="s">
        <v>722</v>
      </c>
      <c r="B308" s="459" t="s">
        <v>47</v>
      </c>
      <c r="C308" s="247" t="s">
        <v>22</v>
      </c>
      <c r="D308" s="296" t="s">
        <v>749</v>
      </c>
      <c r="E308" s="248"/>
      <c r="F308" s="282">
        <f>F309</f>
        <v>71147</v>
      </c>
      <c r="G308" s="509"/>
      <c r="H308" s="282">
        <f t="shared" ref="H308:J309" si="60">H309</f>
        <v>0</v>
      </c>
      <c r="I308" s="509"/>
      <c r="J308" s="282">
        <f t="shared" si="60"/>
        <v>0</v>
      </c>
      <c r="K308" s="396"/>
      <c r="L308" s="104"/>
      <c r="N308" s="104"/>
      <c r="O308" s="104"/>
    </row>
    <row r="309" spans="1:15" s="93" customFormat="1" x14ac:dyDescent="0.25">
      <c r="A309" s="267" t="s">
        <v>116</v>
      </c>
      <c r="B309" s="459" t="s">
        <v>47</v>
      </c>
      <c r="C309" s="247" t="s">
        <v>22</v>
      </c>
      <c r="D309" s="296" t="s">
        <v>749</v>
      </c>
      <c r="E309" s="248">
        <v>200</v>
      </c>
      <c r="F309" s="282">
        <f>F310</f>
        <v>71147</v>
      </c>
      <c r="G309" s="509"/>
      <c r="H309" s="282">
        <f t="shared" si="60"/>
        <v>0</v>
      </c>
      <c r="I309" s="509"/>
      <c r="J309" s="282">
        <f t="shared" si="60"/>
        <v>0</v>
      </c>
      <c r="K309" s="396"/>
      <c r="L309" s="104"/>
      <c r="N309" s="104"/>
      <c r="O309" s="104"/>
    </row>
    <row r="310" spans="1:15" s="93" customFormat="1" x14ac:dyDescent="0.25">
      <c r="A310" s="267" t="s">
        <v>50</v>
      </c>
      <c r="B310" s="459" t="s">
        <v>47</v>
      </c>
      <c r="C310" s="247" t="s">
        <v>22</v>
      </c>
      <c r="D310" s="296" t="s">
        <v>749</v>
      </c>
      <c r="E310" s="248">
        <v>240</v>
      </c>
      <c r="F310" s="282">
        <f>'ведом. 2026-2028'!AD743</f>
        <v>71147</v>
      </c>
      <c r="G310" s="509"/>
      <c r="H310" s="282">
        <f>'ведом. 2026-2028'!AE743</f>
        <v>0</v>
      </c>
      <c r="I310" s="509"/>
      <c r="J310" s="282">
        <f>'ведом. 2026-2028'!AF743</f>
        <v>0</v>
      </c>
      <c r="K310" s="396"/>
      <c r="L310" s="104"/>
      <c r="N310" s="104"/>
      <c r="O310" s="104"/>
    </row>
    <row r="311" spans="1:15" s="93" customFormat="1" x14ac:dyDescent="0.25">
      <c r="A311" s="319" t="s">
        <v>633</v>
      </c>
      <c r="B311" s="471" t="s">
        <v>47</v>
      </c>
      <c r="C311" s="260" t="s">
        <v>22</v>
      </c>
      <c r="D311" s="296" t="s">
        <v>632</v>
      </c>
      <c r="E311" s="248"/>
      <c r="F311" s="282">
        <f>F312</f>
        <v>27376</v>
      </c>
      <c r="G311" s="509"/>
      <c r="H311" s="282">
        <f t="shared" ref="H311:J316" si="61">H312</f>
        <v>10102.4</v>
      </c>
      <c r="I311" s="509"/>
      <c r="J311" s="282">
        <f t="shared" si="61"/>
        <v>10466</v>
      </c>
      <c r="K311" s="396"/>
      <c r="L311" s="104"/>
      <c r="N311" s="104"/>
      <c r="O311" s="104"/>
    </row>
    <row r="312" spans="1:15" s="93" customFormat="1" x14ac:dyDescent="0.25">
      <c r="A312" s="267" t="s">
        <v>634</v>
      </c>
      <c r="B312" s="471" t="s">
        <v>47</v>
      </c>
      <c r="C312" s="260" t="s">
        <v>22</v>
      </c>
      <c r="D312" s="296" t="s">
        <v>635</v>
      </c>
      <c r="E312" s="248"/>
      <c r="F312" s="282">
        <f>F313</f>
        <v>27376</v>
      </c>
      <c r="G312" s="509"/>
      <c r="H312" s="282">
        <f t="shared" si="61"/>
        <v>10102.4</v>
      </c>
      <c r="I312" s="509"/>
      <c r="J312" s="282">
        <f t="shared" si="61"/>
        <v>10466</v>
      </c>
      <c r="K312" s="396"/>
      <c r="L312" s="104"/>
      <c r="N312" s="104"/>
      <c r="O312" s="104"/>
    </row>
    <row r="313" spans="1:15" s="93" customFormat="1" x14ac:dyDescent="0.25">
      <c r="A313" s="267" t="s">
        <v>329</v>
      </c>
      <c r="B313" s="471" t="s">
        <v>47</v>
      </c>
      <c r="C313" s="260" t="s">
        <v>22</v>
      </c>
      <c r="D313" s="296" t="s">
        <v>636</v>
      </c>
      <c r="E313" s="248"/>
      <c r="F313" s="282">
        <f>F316+F314</f>
        <v>27376</v>
      </c>
      <c r="G313" s="509"/>
      <c r="H313" s="282">
        <f t="shared" ref="H313:J313" si="62">H316+H314</f>
        <v>10102.4</v>
      </c>
      <c r="I313" s="509"/>
      <c r="J313" s="282">
        <f t="shared" si="62"/>
        <v>10466</v>
      </c>
      <c r="K313" s="396"/>
      <c r="L313" s="104"/>
      <c r="N313" s="104"/>
      <c r="O313" s="104"/>
    </row>
    <row r="314" spans="1:15" s="93" customFormat="1" x14ac:dyDescent="0.25">
      <c r="A314" s="267" t="s">
        <v>116</v>
      </c>
      <c r="B314" s="471" t="s">
        <v>47</v>
      </c>
      <c r="C314" s="260" t="s">
        <v>22</v>
      </c>
      <c r="D314" s="296" t="s">
        <v>636</v>
      </c>
      <c r="E314" s="248">
        <v>200</v>
      </c>
      <c r="F314" s="282">
        <f>F315</f>
        <v>6520</v>
      </c>
      <c r="G314" s="509"/>
      <c r="H314" s="282">
        <f t="shared" ref="H314:J314" si="63">H315</f>
        <v>0</v>
      </c>
      <c r="I314" s="509"/>
      <c r="J314" s="282">
        <f t="shared" si="63"/>
        <v>0</v>
      </c>
      <c r="K314" s="396"/>
      <c r="L314" s="104"/>
      <c r="N314" s="104"/>
      <c r="O314" s="104"/>
    </row>
    <row r="315" spans="1:15" s="93" customFormat="1" x14ac:dyDescent="0.25">
      <c r="A315" s="267" t="s">
        <v>50</v>
      </c>
      <c r="B315" s="471" t="s">
        <v>47</v>
      </c>
      <c r="C315" s="260" t="s">
        <v>22</v>
      </c>
      <c r="D315" s="296" t="s">
        <v>636</v>
      </c>
      <c r="E315" s="248">
        <v>240</v>
      </c>
      <c r="F315" s="282">
        <f>'ведом. 2026-2028'!AD748</f>
        <v>6520</v>
      </c>
      <c r="G315" s="509"/>
      <c r="H315" s="282">
        <f>'ведом. 2026-2028'!AE748</f>
        <v>0</v>
      </c>
      <c r="I315" s="509"/>
      <c r="J315" s="282">
        <f>'ведом. 2026-2028'!AF748</f>
        <v>0</v>
      </c>
      <c r="K315" s="396"/>
      <c r="L315" s="104"/>
      <c r="N315" s="104"/>
      <c r="O315" s="104"/>
    </row>
    <row r="316" spans="1:15" s="93" customFormat="1" ht="31.5" x14ac:dyDescent="0.25">
      <c r="A316" s="435" t="s">
        <v>58</v>
      </c>
      <c r="B316" s="471" t="s">
        <v>47</v>
      </c>
      <c r="C316" s="260" t="s">
        <v>22</v>
      </c>
      <c r="D316" s="296" t="s">
        <v>636</v>
      </c>
      <c r="E316" s="248">
        <v>600</v>
      </c>
      <c r="F316" s="282">
        <f>F317</f>
        <v>20856</v>
      </c>
      <c r="G316" s="509"/>
      <c r="H316" s="282">
        <f t="shared" si="61"/>
        <v>10102.4</v>
      </c>
      <c r="I316" s="509"/>
      <c r="J316" s="282">
        <f t="shared" si="61"/>
        <v>10466</v>
      </c>
      <c r="K316" s="396"/>
      <c r="L316" s="104"/>
      <c r="N316" s="104"/>
      <c r="O316" s="104"/>
    </row>
    <row r="317" spans="1:15" s="93" customFormat="1" x14ac:dyDescent="0.25">
      <c r="A317" s="435" t="s">
        <v>59</v>
      </c>
      <c r="B317" s="471" t="s">
        <v>47</v>
      </c>
      <c r="C317" s="260" t="s">
        <v>22</v>
      </c>
      <c r="D317" s="296" t="s">
        <v>636</v>
      </c>
      <c r="E317" s="248">
        <v>610</v>
      </c>
      <c r="F317" s="282">
        <f>'ведом. 2026-2028'!AD218</f>
        <v>20856</v>
      </c>
      <c r="G317" s="509"/>
      <c r="H317" s="282">
        <f>'ведом. 2026-2028'!AE218</f>
        <v>10102.4</v>
      </c>
      <c r="I317" s="509"/>
      <c r="J317" s="282">
        <f>'ведом. 2026-2028'!AF218</f>
        <v>10466</v>
      </c>
      <c r="K317" s="396"/>
      <c r="L317" s="104"/>
      <c r="N317" s="104"/>
      <c r="O317" s="104"/>
    </row>
    <row r="318" spans="1:15" s="93" customFormat="1" x14ac:dyDescent="0.25">
      <c r="A318" s="330" t="s">
        <v>46</v>
      </c>
      <c r="B318" s="472" t="s">
        <v>47</v>
      </c>
      <c r="C318" s="372" t="s">
        <v>22</v>
      </c>
      <c r="D318" s="232" t="s">
        <v>326</v>
      </c>
      <c r="E318" s="342"/>
      <c r="F318" s="282">
        <f>F319</f>
        <v>88512</v>
      </c>
      <c r="G318" s="509"/>
      <c r="H318" s="282">
        <f>H319</f>
        <v>55697.1</v>
      </c>
      <c r="I318" s="509"/>
      <c r="J318" s="282">
        <f>J319</f>
        <v>57218.9</v>
      </c>
      <c r="K318" s="396"/>
      <c r="L318" s="104"/>
      <c r="N318" s="104"/>
      <c r="O318" s="104"/>
    </row>
    <row r="319" spans="1:15" s="93" customFormat="1" ht="31.5" x14ac:dyDescent="0.25">
      <c r="A319" s="330" t="s">
        <v>183</v>
      </c>
      <c r="B319" s="472" t="s">
        <v>47</v>
      </c>
      <c r="C319" s="372" t="s">
        <v>22</v>
      </c>
      <c r="D319" s="232" t="s">
        <v>327</v>
      </c>
      <c r="E319" s="280"/>
      <c r="F319" s="282">
        <f>F320</f>
        <v>88512</v>
      </c>
      <c r="G319" s="509"/>
      <c r="H319" s="282">
        <f>H320</f>
        <v>55697.1</v>
      </c>
      <c r="I319" s="509"/>
      <c r="J319" s="282">
        <f>J320</f>
        <v>57218.9</v>
      </c>
      <c r="K319" s="396"/>
      <c r="L319" s="104"/>
      <c r="N319" s="104"/>
      <c r="O319" s="104"/>
    </row>
    <row r="320" spans="1:15" s="93" customFormat="1" ht="31.5" x14ac:dyDescent="0.25">
      <c r="A320" s="319" t="s">
        <v>631</v>
      </c>
      <c r="B320" s="472" t="s">
        <v>47</v>
      </c>
      <c r="C320" s="372" t="s">
        <v>22</v>
      </c>
      <c r="D320" s="296" t="s">
        <v>630</v>
      </c>
      <c r="E320" s="280"/>
      <c r="F320" s="282">
        <f>F321</f>
        <v>88512</v>
      </c>
      <c r="G320" s="509"/>
      <c r="H320" s="282">
        <f>H321</f>
        <v>55697.1</v>
      </c>
      <c r="I320" s="509"/>
      <c r="J320" s="282">
        <f>J321</f>
        <v>57218.9</v>
      </c>
      <c r="K320" s="396"/>
      <c r="L320" s="104"/>
      <c r="N320" s="104"/>
      <c r="O320" s="104"/>
    </row>
    <row r="321" spans="1:15" s="93" customFormat="1" ht="31.5" x14ac:dyDescent="0.25">
      <c r="A321" s="435" t="s">
        <v>58</v>
      </c>
      <c r="B321" s="472" t="s">
        <v>47</v>
      </c>
      <c r="C321" s="372" t="s">
        <v>22</v>
      </c>
      <c r="D321" s="296" t="s">
        <v>630</v>
      </c>
      <c r="E321" s="280">
        <v>600</v>
      </c>
      <c r="F321" s="282">
        <f>F322</f>
        <v>88512</v>
      </c>
      <c r="G321" s="509"/>
      <c r="H321" s="282">
        <f>H322</f>
        <v>55697.1</v>
      </c>
      <c r="I321" s="509"/>
      <c r="J321" s="282">
        <f>J322</f>
        <v>57218.9</v>
      </c>
      <c r="K321" s="396"/>
      <c r="L321" s="104"/>
      <c r="N321" s="104"/>
      <c r="O321" s="104"/>
    </row>
    <row r="322" spans="1:15" s="93" customFormat="1" x14ac:dyDescent="0.25">
      <c r="A322" s="435" t="s">
        <v>59</v>
      </c>
      <c r="B322" s="472" t="s">
        <v>47</v>
      </c>
      <c r="C322" s="372" t="s">
        <v>22</v>
      </c>
      <c r="D322" s="296" t="s">
        <v>630</v>
      </c>
      <c r="E322" s="280">
        <v>610</v>
      </c>
      <c r="F322" s="282">
        <f>'ведом. 2026-2028'!AD223</f>
        <v>88512</v>
      </c>
      <c r="G322" s="509"/>
      <c r="H322" s="282">
        <f>'ведом. 2026-2028'!AE223</f>
        <v>55697.1</v>
      </c>
      <c r="I322" s="509"/>
      <c r="J322" s="282">
        <f>'ведом. 2026-2028'!AF223</f>
        <v>57218.9</v>
      </c>
      <c r="K322" s="396"/>
      <c r="L322" s="104"/>
      <c r="N322" s="104"/>
      <c r="O322" s="104"/>
    </row>
    <row r="323" spans="1:15" s="93" customFormat="1" x14ac:dyDescent="0.25">
      <c r="A323" s="311" t="s">
        <v>688</v>
      </c>
      <c r="B323" s="472" t="s">
        <v>47</v>
      </c>
      <c r="C323" s="372" t="s">
        <v>22</v>
      </c>
      <c r="D323" s="296" t="s">
        <v>683</v>
      </c>
      <c r="E323" s="248"/>
      <c r="F323" s="282">
        <f>F324</f>
        <v>9880</v>
      </c>
      <c r="G323" s="509"/>
      <c r="H323" s="282">
        <f>H324</f>
        <v>7761.5</v>
      </c>
      <c r="I323" s="509"/>
      <c r="J323" s="282">
        <f>J324</f>
        <v>0</v>
      </c>
      <c r="K323" s="396"/>
      <c r="L323" s="104"/>
      <c r="N323" s="104"/>
      <c r="O323" s="104"/>
    </row>
    <row r="324" spans="1:15" s="93" customFormat="1" ht="31.5" x14ac:dyDescent="0.25">
      <c r="A324" s="267" t="s">
        <v>511</v>
      </c>
      <c r="B324" s="472" t="s">
        <v>47</v>
      </c>
      <c r="C324" s="372" t="s">
        <v>22</v>
      </c>
      <c r="D324" s="296" t="s">
        <v>684</v>
      </c>
      <c r="E324" s="261"/>
      <c r="F324" s="282">
        <f>F325</f>
        <v>9880</v>
      </c>
      <c r="G324" s="509"/>
      <c r="H324" s="282">
        <f t="shared" ref="H324:J325" si="64">H325</f>
        <v>7761.5</v>
      </c>
      <c r="I324" s="509"/>
      <c r="J324" s="282">
        <f t="shared" si="64"/>
        <v>0</v>
      </c>
      <c r="K324" s="396"/>
      <c r="L324" s="104"/>
      <c r="N324" s="104"/>
      <c r="O324" s="104"/>
    </row>
    <row r="325" spans="1:15" s="93" customFormat="1" ht="31.5" x14ac:dyDescent="0.25">
      <c r="A325" s="267" t="s">
        <v>687</v>
      </c>
      <c r="B325" s="472" t="s">
        <v>47</v>
      </c>
      <c r="C325" s="372" t="s">
        <v>22</v>
      </c>
      <c r="D325" s="296" t="s">
        <v>685</v>
      </c>
      <c r="E325" s="248"/>
      <c r="F325" s="282">
        <f>F326</f>
        <v>9880</v>
      </c>
      <c r="G325" s="509"/>
      <c r="H325" s="282">
        <f t="shared" si="64"/>
        <v>7761.5</v>
      </c>
      <c r="I325" s="509"/>
      <c r="J325" s="282">
        <f t="shared" si="64"/>
        <v>0</v>
      </c>
      <c r="K325" s="396"/>
      <c r="L325" s="104"/>
      <c r="N325" s="104"/>
      <c r="O325" s="104"/>
    </row>
    <row r="326" spans="1:15" s="93" customFormat="1" x14ac:dyDescent="0.25">
      <c r="A326" s="267" t="s">
        <v>415</v>
      </c>
      <c r="B326" s="472" t="s">
        <v>47</v>
      </c>
      <c r="C326" s="372" t="s">
        <v>22</v>
      </c>
      <c r="D326" s="296" t="s">
        <v>695</v>
      </c>
      <c r="E326" s="253"/>
      <c r="F326" s="282">
        <f>F327</f>
        <v>9880</v>
      </c>
      <c r="G326" s="509"/>
      <c r="H326" s="282">
        <f>H327</f>
        <v>7761.5</v>
      </c>
      <c r="I326" s="509"/>
      <c r="J326" s="282">
        <f>J327</f>
        <v>0</v>
      </c>
      <c r="K326" s="396"/>
      <c r="L326" s="104"/>
      <c r="N326" s="104"/>
      <c r="O326" s="104"/>
    </row>
    <row r="327" spans="1:15" s="93" customFormat="1" x14ac:dyDescent="0.25">
      <c r="A327" s="267" t="s">
        <v>116</v>
      </c>
      <c r="B327" s="472" t="s">
        <v>47</v>
      </c>
      <c r="C327" s="372" t="s">
        <v>22</v>
      </c>
      <c r="D327" s="296" t="s">
        <v>695</v>
      </c>
      <c r="E327" s="285" t="s">
        <v>36</v>
      </c>
      <c r="F327" s="282">
        <f>F328</f>
        <v>9880</v>
      </c>
      <c r="G327" s="509"/>
      <c r="H327" s="282">
        <f>H328</f>
        <v>7761.5</v>
      </c>
      <c r="I327" s="509"/>
      <c r="J327" s="282">
        <f>J328</f>
        <v>0</v>
      </c>
      <c r="K327" s="396"/>
      <c r="L327" s="104"/>
      <c r="N327" s="104"/>
      <c r="O327" s="104"/>
    </row>
    <row r="328" spans="1:15" s="93" customFormat="1" x14ac:dyDescent="0.25">
      <c r="A328" s="267" t="s">
        <v>50</v>
      </c>
      <c r="B328" s="472" t="s">
        <v>47</v>
      </c>
      <c r="C328" s="372" t="s">
        <v>22</v>
      </c>
      <c r="D328" s="296" t="s">
        <v>695</v>
      </c>
      <c r="E328" s="285" t="s">
        <v>63</v>
      </c>
      <c r="F328" s="282">
        <f>'ведом. 2026-2028'!AD754</f>
        <v>9880</v>
      </c>
      <c r="G328" s="509"/>
      <c r="H328" s="282">
        <f>'ведом. 2026-2028'!AE754</f>
        <v>7761.5</v>
      </c>
      <c r="I328" s="509"/>
      <c r="J328" s="282">
        <f>'ведом. 2026-2028'!AF754</f>
        <v>0</v>
      </c>
      <c r="K328" s="396"/>
      <c r="L328" s="104"/>
      <c r="N328" s="104"/>
      <c r="O328" s="104"/>
    </row>
    <row r="329" spans="1:15" s="93" customFormat="1" x14ac:dyDescent="0.25">
      <c r="A329" s="452" t="s">
        <v>31</v>
      </c>
      <c r="B329" s="457" t="s">
        <v>47</v>
      </c>
      <c r="C329" s="1">
        <v>10</v>
      </c>
      <c r="D329" s="375"/>
      <c r="E329" s="280"/>
      <c r="F329" s="282">
        <f>F330</f>
        <v>3120.1</v>
      </c>
      <c r="G329" s="509"/>
      <c r="H329" s="282">
        <f>H330</f>
        <v>3198.1</v>
      </c>
      <c r="I329" s="509"/>
      <c r="J329" s="282">
        <f>J330</f>
        <v>3313.2</v>
      </c>
      <c r="K329" s="396"/>
      <c r="L329" s="104"/>
      <c r="N329" s="104"/>
      <c r="O329" s="104"/>
    </row>
    <row r="330" spans="1:15" s="93" customFormat="1" x14ac:dyDescent="0.25">
      <c r="A330" s="330" t="s">
        <v>224</v>
      </c>
      <c r="B330" s="10" t="s">
        <v>47</v>
      </c>
      <c r="C330" s="14">
        <v>10</v>
      </c>
      <c r="D330" s="232" t="s">
        <v>225</v>
      </c>
      <c r="E330" s="280"/>
      <c r="F330" s="282">
        <f>F331</f>
        <v>3120.1</v>
      </c>
      <c r="G330" s="509"/>
      <c r="H330" s="282">
        <f>H331</f>
        <v>3198.1</v>
      </c>
      <c r="I330" s="509"/>
      <c r="J330" s="282">
        <f>J331</f>
        <v>3313.2</v>
      </c>
      <c r="K330" s="396"/>
      <c r="L330" s="104"/>
      <c r="N330" s="104"/>
      <c r="O330" s="104"/>
    </row>
    <row r="331" spans="1:15" s="93" customFormat="1" ht="31.5" x14ac:dyDescent="0.25">
      <c r="A331" s="330" t="s">
        <v>227</v>
      </c>
      <c r="B331" s="10" t="s">
        <v>47</v>
      </c>
      <c r="C331" s="14">
        <v>10</v>
      </c>
      <c r="D331" s="232" t="s">
        <v>228</v>
      </c>
      <c r="E331" s="473"/>
      <c r="F331" s="282">
        <f>F332+F340+F336</f>
        <v>3120.1</v>
      </c>
      <c r="G331" s="509"/>
      <c r="H331" s="282">
        <f>H332+H340+H336</f>
        <v>3198.1</v>
      </c>
      <c r="I331" s="509"/>
      <c r="J331" s="282">
        <f>J332+J340+J336</f>
        <v>3313.2</v>
      </c>
      <c r="K331" s="396"/>
      <c r="L331" s="104"/>
      <c r="N331" s="104"/>
      <c r="O331" s="104"/>
    </row>
    <row r="332" spans="1:15" s="93" customFormat="1" x14ac:dyDescent="0.25">
      <c r="A332" s="325" t="s">
        <v>354</v>
      </c>
      <c r="B332" s="10" t="s">
        <v>47</v>
      </c>
      <c r="C332" s="14">
        <v>10</v>
      </c>
      <c r="D332" s="232" t="s">
        <v>355</v>
      </c>
      <c r="E332" s="473"/>
      <c r="F332" s="282">
        <f>F333</f>
        <v>2650</v>
      </c>
      <c r="G332" s="509"/>
      <c r="H332" s="282">
        <f>H333</f>
        <v>2728</v>
      </c>
      <c r="I332" s="509"/>
      <c r="J332" s="282">
        <f>J333</f>
        <v>2843.1</v>
      </c>
      <c r="K332" s="396"/>
      <c r="L332" s="104"/>
      <c r="N332" s="104"/>
      <c r="O332" s="104"/>
    </row>
    <row r="333" spans="1:15" s="93" customFormat="1" x14ac:dyDescent="0.25">
      <c r="A333" s="327" t="s">
        <v>356</v>
      </c>
      <c r="B333" s="10" t="s">
        <v>47</v>
      </c>
      <c r="C333" s="14">
        <v>10</v>
      </c>
      <c r="D333" s="232" t="s">
        <v>357</v>
      </c>
      <c r="E333" s="474"/>
      <c r="F333" s="282">
        <f>F334</f>
        <v>2650</v>
      </c>
      <c r="G333" s="509"/>
      <c r="H333" s="282">
        <f>H334</f>
        <v>2728</v>
      </c>
      <c r="I333" s="509"/>
      <c r="J333" s="282">
        <f>J334</f>
        <v>2843.1</v>
      </c>
      <c r="K333" s="396"/>
      <c r="L333" s="104"/>
      <c r="N333" s="104"/>
      <c r="O333" s="104"/>
    </row>
    <row r="334" spans="1:15" s="93" customFormat="1" x14ac:dyDescent="0.25">
      <c r="A334" s="279" t="s">
        <v>116</v>
      </c>
      <c r="B334" s="10" t="s">
        <v>47</v>
      </c>
      <c r="C334" s="14">
        <v>10</v>
      </c>
      <c r="D334" s="232" t="s">
        <v>357</v>
      </c>
      <c r="E334" s="280">
        <v>200</v>
      </c>
      <c r="F334" s="282">
        <f>F335</f>
        <v>2650</v>
      </c>
      <c r="G334" s="509"/>
      <c r="H334" s="282">
        <f>H335</f>
        <v>2728</v>
      </c>
      <c r="I334" s="509"/>
      <c r="J334" s="282">
        <f>J335</f>
        <v>2843.1</v>
      </c>
      <c r="K334" s="396"/>
      <c r="L334" s="104"/>
      <c r="N334" s="104"/>
      <c r="O334" s="104"/>
    </row>
    <row r="335" spans="1:15" s="93" customFormat="1" x14ac:dyDescent="0.25">
      <c r="A335" s="279" t="s">
        <v>50</v>
      </c>
      <c r="B335" s="10" t="s">
        <v>47</v>
      </c>
      <c r="C335" s="14">
        <v>10</v>
      </c>
      <c r="D335" s="232" t="s">
        <v>357</v>
      </c>
      <c r="E335" s="280">
        <v>240</v>
      </c>
      <c r="F335" s="282">
        <f>'ведом. 2026-2028'!AD230</f>
        <v>2650</v>
      </c>
      <c r="G335" s="509"/>
      <c r="H335" s="282">
        <f>'ведом. 2026-2028'!AE230</f>
        <v>2728</v>
      </c>
      <c r="I335" s="509"/>
      <c r="J335" s="282">
        <f>'ведом. 2026-2028'!AF230</f>
        <v>2843.1</v>
      </c>
      <c r="K335" s="396"/>
      <c r="L335" s="104"/>
      <c r="N335" s="104"/>
      <c r="O335" s="104"/>
    </row>
    <row r="336" spans="1:15" s="93" customFormat="1" x14ac:dyDescent="0.25">
      <c r="A336" s="325" t="s">
        <v>372</v>
      </c>
      <c r="B336" s="10" t="s">
        <v>47</v>
      </c>
      <c r="C336" s="14">
        <v>10</v>
      </c>
      <c r="D336" s="232" t="s">
        <v>373</v>
      </c>
      <c r="E336" s="280"/>
      <c r="F336" s="282">
        <f>F337</f>
        <v>170.1</v>
      </c>
      <c r="G336" s="509"/>
      <c r="H336" s="282">
        <f>H337</f>
        <v>170.1</v>
      </c>
      <c r="I336" s="509"/>
      <c r="J336" s="282">
        <f>J337</f>
        <v>170.1</v>
      </c>
      <c r="K336" s="396"/>
      <c r="L336" s="104"/>
      <c r="N336" s="104"/>
      <c r="O336" s="104"/>
    </row>
    <row r="337" spans="1:15" s="93" customFormat="1" x14ac:dyDescent="0.25">
      <c r="A337" s="327" t="s">
        <v>374</v>
      </c>
      <c r="B337" s="10" t="s">
        <v>47</v>
      </c>
      <c r="C337" s="14">
        <v>10</v>
      </c>
      <c r="D337" s="232" t="s">
        <v>375</v>
      </c>
      <c r="E337" s="280"/>
      <c r="F337" s="282">
        <f>F338</f>
        <v>170.1</v>
      </c>
      <c r="G337" s="509"/>
      <c r="H337" s="282">
        <f>H338</f>
        <v>170.1</v>
      </c>
      <c r="I337" s="509"/>
      <c r="J337" s="282">
        <f>J338</f>
        <v>170.1</v>
      </c>
      <c r="K337" s="396"/>
      <c r="L337" s="104"/>
      <c r="N337" s="104"/>
      <c r="O337" s="104"/>
    </row>
    <row r="338" spans="1:15" s="93" customFormat="1" x14ac:dyDescent="0.25">
      <c r="A338" s="279" t="s">
        <v>116</v>
      </c>
      <c r="B338" s="10" t="s">
        <v>47</v>
      </c>
      <c r="C338" s="14">
        <v>10</v>
      </c>
      <c r="D338" s="232" t="s">
        <v>375</v>
      </c>
      <c r="E338" s="280">
        <v>200</v>
      </c>
      <c r="F338" s="282">
        <f>F339</f>
        <v>170.1</v>
      </c>
      <c r="G338" s="509"/>
      <c r="H338" s="282">
        <f>H339</f>
        <v>170.1</v>
      </c>
      <c r="I338" s="509"/>
      <c r="J338" s="282">
        <f>J339</f>
        <v>170.1</v>
      </c>
      <c r="K338" s="396"/>
      <c r="L338" s="104"/>
      <c r="N338" s="104"/>
      <c r="O338" s="104"/>
    </row>
    <row r="339" spans="1:15" s="93" customFormat="1" x14ac:dyDescent="0.25">
      <c r="A339" s="279" t="s">
        <v>50</v>
      </c>
      <c r="B339" s="10" t="s">
        <v>47</v>
      </c>
      <c r="C339" s="14">
        <v>10</v>
      </c>
      <c r="D339" s="232" t="s">
        <v>375</v>
      </c>
      <c r="E339" s="280">
        <v>240</v>
      </c>
      <c r="F339" s="282">
        <f>'ведом. 2026-2028'!AD234</f>
        <v>170.1</v>
      </c>
      <c r="G339" s="509"/>
      <c r="H339" s="282">
        <f>'ведом. 2026-2028'!AE234</f>
        <v>170.1</v>
      </c>
      <c r="I339" s="509"/>
      <c r="J339" s="282">
        <f>'ведом. 2026-2028'!AF234</f>
        <v>170.1</v>
      </c>
      <c r="K339" s="396"/>
      <c r="L339" s="104"/>
      <c r="N339" s="104"/>
      <c r="O339" s="104"/>
    </row>
    <row r="340" spans="1:15" s="93" customFormat="1" x14ac:dyDescent="0.25">
      <c r="A340" s="325" t="s">
        <v>358</v>
      </c>
      <c r="B340" s="10" t="s">
        <v>47</v>
      </c>
      <c r="C340" s="14">
        <v>10</v>
      </c>
      <c r="D340" s="232" t="s">
        <v>359</v>
      </c>
      <c r="E340" s="280"/>
      <c r="F340" s="282">
        <f>F341</f>
        <v>300</v>
      </c>
      <c r="G340" s="509"/>
      <c r="H340" s="282">
        <f>H341</f>
        <v>300</v>
      </c>
      <c r="I340" s="509"/>
      <c r="J340" s="282">
        <f>J341</f>
        <v>300</v>
      </c>
      <c r="K340" s="396"/>
      <c r="L340" s="104"/>
      <c r="N340" s="104"/>
      <c r="O340" s="104"/>
    </row>
    <row r="341" spans="1:15" s="93" customFormat="1" x14ac:dyDescent="0.25">
      <c r="A341" s="327" t="s">
        <v>360</v>
      </c>
      <c r="B341" s="10" t="s">
        <v>47</v>
      </c>
      <c r="C341" s="14">
        <v>10</v>
      </c>
      <c r="D341" s="232" t="s">
        <v>361</v>
      </c>
      <c r="E341" s="280"/>
      <c r="F341" s="282">
        <f>F342</f>
        <v>300</v>
      </c>
      <c r="G341" s="509"/>
      <c r="H341" s="282">
        <f>H342</f>
        <v>300</v>
      </c>
      <c r="I341" s="509"/>
      <c r="J341" s="282">
        <f>J342</f>
        <v>300</v>
      </c>
      <c r="K341" s="396"/>
      <c r="L341" s="104"/>
      <c r="N341" s="104"/>
      <c r="O341" s="104"/>
    </row>
    <row r="342" spans="1:15" s="93" customFormat="1" x14ac:dyDescent="0.25">
      <c r="A342" s="279" t="s">
        <v>116</v>
      </c>
      <c r="B342" s="10" t="s">
        <v>47</v>
      </c>
      <c r="C342" s="14">
        <v>10</v>
      </c>
      <c r="D342" s="232" t="s">
        <v>361</v>
      </c>
      <c r="E342" s="280">
        <v>200</v>
      </c>
      <c r="F342" s="282">
        <f>F343</f>
        <v>300</v>
      </c>
      <c r="G342" s="509"/>
      <c r="H342" s="282">
        <f>H343</f>
        <v>300</v>
      </c>
      <c r="I342" s="509"/>
      <c r="J342" s="282">
        <f>J343</f>
        <v>300</v>
      </c>
      <c r="K342" s="396"/>
      <c r="L342" s="104"/>
      <c r="N342" s="104"/>
      <c r="O342" s="104"/>
    </row>
    <row r="343" spans="1:15" s="93" customFormat="1" x14ac:dyDescent="0.25">
      <c r="A343" s="279" t="s">
        <v>50</v>
      </c>
      <c r="B343" s="10" t="s">
        <v>47</v>
      </c>
      <c r="C343" s="14">
        <v>10</v>
      </c>
      <c r="D343" s="232" t="s">
        <v>361</v>
      </c>
      <c r="E343" s="280">
        <v>240</v>
      </c>
      <c r="F343" s="282">
        <f>'ведом. 2026-2028'!AD238</f>
        <v>300</v>
      </c>
      <c r="G343" s="509"/>
      <c r="H343" s="282">
        <f>'ведом. 2026-2028'!AE238</f>
        <v>300</v>
      </c>
      <c r="I343" s="509"/>
      <c r="J343" s="282">
        <f>'ведом. 2026-2028'!AF238</f>
        <v>300</v>
      </c>
      <c r="K343" s="396"/>
      <c r="L343" s="104"/>
      <c r="N343" s="104"/>
      <c r="O343" s="104"/>
    </row>
    <row r="344" spans="1:15" s="93" customFormat="1" x14ac:dyDescent="0.25">
      <c r="A344" s="435" t="s">
        <v>49</v>
      </c>
      <c r="B344" s="457" t="s">
        <v>47</v>
      </c>
      <c r="C344" s="1">
        <v>12</v>
      </c>
      <c r="D344" s="278"/>
      <c r="E344" s="342"/>
      <c r="F344" s="282">
        <f>F345</f>
        <v>1091.7</v>
      </c>
      <c r="G344" s="509">
        <f t="shared" ref="G344:K344" si="65">G345</f>
        <v>484</v>
      </c>
      <c r="H344" s="282">
        <f t="shared" si="65"/>
        <v>1091.7</v>
      </c>
      <c r="I344" s="509">
        <f t="shared" si="65"/>
        <v>484</v>
      </c>
      <c r="J344" s="282">
        <f t="shared" si="65"/>
        <v>1091.7</v>
      </c>
      <c r="K344" s="396">
        <f t="shared" si="65"/>
        <v>484</v>
      </c>
      <c r="L344" s="104"/>
      <c r="N344" s="104"/>
      <c r="O344" s="104"/>
    </row>
    <row r="345" spans="1:15" s="93" customFormat="1" ht="31.5" x14ac:dyDescent="0.25">
      <c r="A345" s="330" t="s">
        <v>153</v>
      </c>
      <c r="B345" s="457" t="s">
        <v>47</v>
      </c>
      <c r="C345" s="1">
        <v>12</v>
      </c>
      <c r="D345" s="278" t="s">
        <v>98</v>
      </c>
      <c r="E345" s="280"/>
      <c r="F345" s="282">
        <f t="shared" ref="F345:K346" si="66">F346</f>
        <v>1091.7</v>
      </c>
      <c r="G345" s="509">
        <f t="shared" si="66"/>
        <v>484</v>
      </c>
      <c r="H345" s="282">
        <f t="shared" si="66"/>
        <v>1091.7</v>
      </c>
      <c r="I345" s="509">
        <f t="shared" si="66"/>
        <v>484</v>
      </c>
      <c r="J345" s="282">
        <f t="shared" si="66"/>
        <v>1091.7</v>
      </c>
      <c r="K345" s="396">
        <f t="shared" si="66"/>
        <v>484</v>
      </c>
      <c r="L345" s="104"/>
      <c r="N345" s="104"/>
      <c r="O345" s="104"/>
    </row>
    <row r="346" spans="1:15" s="93" customFormat="1" x14ac:dyDescent="0.25">
      <c r="A346" s="330" t="s">
        <v>154</v>
      </c>
      <c r="B346" s="457" t="s">
        <v>47</v>
      </c>
      <c r="C346" s="1">
        <v>12</v>
      </c>
      <c r="D346" s="278" t="s">
        <v>102</v>
      </c>
      <c r="E346" s="280"/>
      <c r="F346" s="282">
        <f t="shared" si="66"/>
        <v>1091.7</v>
      </c>
      <c r="G346" s="509">
        <f t="shared" si="66"/>
        <v>484</v>
      </c>
      <c r="H346" s="282">
        <f t="shared" si="66"/>
        <v>1091.7</v>
      </c>
      <c r="I346" s="509">
        <f t="shared" si="66"/>
        <v>484</v>
      </c>
      <c r="J346" s="282">
        <f t="shared" si="66"/>
        <v>1091.7</v>
      </c>
      <c r="K346" s="396">
        <f t="shared" si="66"/>
        <v>484</v>
      </c>
      <c r="L346" s="104"/>
      <c r="N346" s="104"/>
      <c r="O346" s="104"/>
    </row>
    <row r="347" spans="1:15" s="93" customFormat="1" x14ac:dyDescent="0.25">
      <c r="A347" s="437" t="s">
        <v>499</v>
      </c>
      <c r="B347" s="457" t="s">
        <v>47</v>
      </c>
      <c r="C347" s="1">
        <v>12</v>
      </c>
      <c r="D347" s="278" t="s">
        <v>320</v>
      </c>
      <c r="E347" s="461"/>
      <c r="F347" s="282">
        <f t="shared" ref="F347:K347" si="67">F348+F351</f>
        <v>1091.7</v>
      </c>
      <c r="G347" s="509">
        <f t="shared" si="67"/>
        <v>484</v>
      </c>
      <c r="H347" s="282">
        <f t="shared" si="67"/>
        <v>1091.7</v>
      </c>
      <c r="I347" s="509">
        <f t="shared" si="67"/>
        <v>484</v>
      </c>
      <c r="J347" s="282">
        <f t="shared" si="67"/>
        <v>1091.7</v>
      </c>
      <c r="K347" s="396">
        <f t="shared" si="67"/>
        <v>484</v>
      </c>
      <c r="L347" s="104"/>
      <c r="N347" s="104"/>
      <c r="O347" s="104"/>
    </row>
    <row r="348" spans="1:15" s="93" customFormat="1" x14ac:dyDescent="0.25">
      <c r="A348" s="436" t="s">
        <v>235</v>
      </c>
      <c r="B348" s="457" t="s">
        <v>47</v>
      </c>
      <c r="C348" s="1">
        <v>12</v>
      </c>
      <c r="D348" s="232" t="s">
        <v>319</v>
      </c>
      <c r="E348" s="342"/>
      <c r="F348" s="282">
        <f>F349</f>
        <v>607.70000000000005</v>
      </c>
      <c r="G348" s="509"/>
      <c r="H348" s="282">
        <f>H349</f>
        <v>607.70000000000005</v>
      </c>
      <c r="I348" s="509"/>
      <c r="J348" s="282">
        <f>J349</f>
        <v>607.70000000000005</v>
      </c>
      <c r="K348" s="396"/>
      <c r="L348" s="104"/>
      <c r="N348" s="104"/>
      <c r="O348" s="104"/>
    </row>
    <row r="349" spans="1:15" s="93" customFormat="1" x14ac:dyDescent="0.25">
      <c r="A349" s="435" t="s">
        <v>116</v>
      </c>
      <c r="B349" s="457" t="s">
        <v>47</v>
      </c>
      <c r="C349" s="1">
        <v>12</v>
      </c>
      <c r="D349" s="232" t="s">
        <v>319</v>
      </c>
      <c r="E349" s="280">
        <v>200</v>
      </c>
      <c r="F349" s="282">
        <f>F350</f>
        <v>607.70000000000005</v>
      </c>
      <c r="G349" s="509"/>
      <c r="H349" s="282">
        <f>H350</f>
        <v>607.70000000000005</v>
      </c>
      <c r="I349" s="509"/>
      <c r="J349" s="282">
        <f>J350</f>
        <v>607.70000000000005</v>
      </c>
      <c r="K349" s="396"/>
      <c r="L349" s="104"/>
      <c r="N349" s="104"/>
      <c r="O349" s="104"/>
    </row>
    <row r="350" spans="1:15" s="93" customFormat="1" x14ac:dyDescent="0.25">
      <c r="A350" s="435" t="s">
        <v>50</v>
      </c>
      <c r="B350" s="457" t="s">
        <v>47</v>
      </c>
      <c r="C350" s="1">
        <v>12</v>
      </c>
      <c r="D350" s="232" t="s">
        <v>319</v>
      </c>
      <c r="E350" s="280">
        <v>240</v>
      </c>
      <c r="F350" s="282">
        <f>'ведом. 2026-2028'!AD245</f>
        <v>607.70000000000005</v>
      </c>
      <c r="G350" s="509"/>
      <c r="H350" s="282">
        <f>'ведом. 2026-2028'!AE245</f>
        <v>607.70000000000005</v>
      </c>
      <c r="I350" s="509"/>
      <c r="J350" s="282">
        <f>'ведом. 2026-2028'!AF245</f>
        <v>607.70000000000005</v>
      </c>
      <c r="K350" s="396"/>
      <c r="L350" s="104"/>
      <c r="N350" s="104"/>
      <c r="O350" s="104"/>
    </row>
    <row r="351" spans="1:15" s="93" customFormat="1" ht="47.25" x14ac:dyDescent="0.25">
      <c r="A351" s="279" t="s">
        <v>342</v>
      </c>
      <c r="B351" s="457" t="s">
        <v>47</v>
      </c>
      <c r="C351" s="1">
        <v>12</v>
      </c>
      <c r="D351" s="278" t="s">
        <v>341</v>
      </c>
      <c r="E351" s="280"/>
      <c r="F351" s="282">
        <f t="shared" ref="F351:K352" si="68">F352</f>
        <v>484</v>
      </c>
      <c r="G351" s="509">
        <f t="shared" si="68"/>
        <v>484</v>
      </c>
      <c r="H351" s="282">
        <f t="shared" si="68"/>
        <v>484</v>
      </c>
      <c r="I351" s="509">
        <f>I352</f>
        <v>484</v>
      </c>
      <c r="J351" s="282">
        <f t="shared" si="68"/>
        <v>484</v>
      </c>
      <c r="K351" s="396">
        <f t="shared" si="68"/>
        <v>484</v>
      </c>
      <c r="L351" s="104"/>
      <c r="N351" s="104"/>
      <c r="O351" s="104"/>
    </row>
    <row r="352" spans="1:15" s="93" customFormat="1" x14ac:dyDescent="0.25">
      <c r="A352" s="279" t="s">
        <v>116</v>
      </c>
      <c r="B352" s="457" t="s">
        <v>47</v>
      </c>
      <c r="C352" s="1">
        <v>12</v>
      </c>
      <c r="D352" s="278" t="s">
        <v>341</v>
      </c>
      <c r="E352" s="280">
        <v>200</v>
      </c>
      <c r="F352" s="282">
        <f t="shared" si="68"/>
        <v>484</v>
      </c>
      <c r="G352" s="509">
        <f t="shared" si="68"/>
        <v>484</v>
      </c>
      <c r="H352" s="282">
        <f t="shared" si="68"/>
        <v>484</v>
      </c>
      <c r="I352" s="509">
        <f>I353</f>
        <v>484</v>
      </c>
      <c r="J352" s="282">
        <f t="shared" si="68"/>
        <v>484</v>
      </c>
      <c r="K352" s="396">
        <f t="shared" si="68"/>
        <v>484</v>
      </c>
      <c r="L352" s="104"/>
      <c r="N352" s="104"/>
      <c r="O352" s="104"/>
    </row>
    <row r="353" spans="1:15" s="93" customFormat="1" x14ac:dyDescent="0.25">
      <c r="A353" s="279" t="s">
        <v>50</v>
      </c>
      <c r="B353" s="457" t="s">
        <v>47</v>
      </c>
      <c r="C353" s="1">
        <v>12</v>
      </c>
      <c r="D353" s="278" t="s">
        <v>341</v>
      </c>
      <c r="E353" s="280">
        <v>240</v>
      </c>
      <c r="F353" s="282">
        <f>'ведом. 2026-2028'!AD248</f>
        <v>484</v>
      </c>
      <c r="G353" s="509">
        <f>F353</f>
        <v>484</v>
      </c>
      <c r="H353" s="282">
        <f>'ведом. 2026-2028'!AE248</f>
        <v>484</v>
      </c>
      <c r="I353" s="509">
        <f>H353</f>
        <v>484</v>
      </c>
      <c r="J353" s="282">
        <f>'ведом. 2026-2028'!AF248</f>
        <v>484</v>
      </c>
      <c r="K353" s="396">
        <f>J353</f>
        <v>484</v>
      </c>
      <c r="L353" s="104"/>
      <c r="N353" s="104"/>
      <c r="O353" s="104"/>
    </row>
    <row r="354" spans="1:15" s="93" customFormat="1" x14ac:dyDescent="0.25">
      <c r="A354" s="448" t="s">
        <v>3</v>
      </c>
      <c r="B354" s="463" t="s">
        <v>5</v>
      </c>
      <c r="C354" s="303"/>
      <c r="D354" s="365"/>
      <c r="E354" s="115"/>
      <c r="F354" s="108">
        <f t="shared" ref="F354:K354" si="69">F355+F414+F499+F362</f>
        <v>1579698</v>
      </c>
      <c r="G354" s="510">
        <f t="shared" si="69"/>
        <v>794097.9</v>
      </c>
      <c r="H354" s="108">
        <f t="shared" si="69"/>
        <v>1616659.9</v>
      </c>
      <c r="I354" s="510">
        <f t="shared" si="69"/>
        <v>924292.1</v>
      </c>
      <c r="J354" s="108">
        <f t="shared" si="69"/>
        <v>976318.4</v>
      </c>
      <c r="K354" s="395">
        <f t="shared" si="69"/>
        <v>395238.3</v>
      </c>
      <c r="L354" s="104"/>
      <c r="N354" s="104"/>
      <c r="O354" s="104"/>
    </row>
    <row r="355" spans="1:15" s="93" customFormat="1" x14ac:dyDescent="0.25">
      <c r="A355" s="435" t="s">
        <v>66</v>
      </c>
      <c r="B355" s="457" t="s">
        <v>5</v>
      </c>
      <c r="C355" s="1" t="s">
        <v>28</v>
      </c>
      <c r="D355" s="278"/>
      <c r="E355" s="115"/>
      <c r="F355" s="282">
        <f t="shared" ref="F355:F360" si="70">F356</f>
        <v>13801</v>
      </c>
      <c r="G355" s="509"/>
      <c r="H355" s="282">
        <f t="shared" ref="H355:J355" si="71">H356</f>
        <v>0</v>
      </c>
      <c r="I355" s="509"/>
      <c r="J355" s="282">
        <f t="shared" si="71"/>
        <v>0</v>
      </c>
      <c r="K355" s="396"/>
      <c r="L355" s="104"/>
      <c r="N355" s="104"/>
      <c r="O355" s="104"/>
    </row>
    <row r="356" spans="1:15" s="93" customFormat="1" x14ac:dyDescent="0.25">
      <c r="A356" s="330" t="s">
        <v>178</v>
      </c>
      <c r="B356" s="457" t="s">
        <v>5</v>
      </c>
      <c r="C356" s="1" t="s">
        <v>28</v>
      </c>
      <c r="D356" s="232" t="s">
        <v>108</v>
      </c>
      <c r="E356" s="115"/>
      <c r="F356" s="282">
        <f t="shared" si="70"/>
        <v>13801</v>
      </c>
      <c r="G356" s="509"/>
      <c r="H356" s="282">
        <f>H357</f>
        <v>0</v>
      </c>
      <c r="I356" s="509"/>
      <c r="J356" s="282">
        <f>J357</f>
        <v>0</v>
      </c>
      <c r="K356" s="396"/>
      <c r="L356" s="104"/>
      <c r="N356" s="104"/>
      <c r="O356" s="104"/>
    </row>
    <row r="357" spans="1:15" s="93" customFormat="1" x14ac:dyDescent="0.25">
      <c r="A357" s="330" t="s">
        <v>501</v>
      </c>
      <c r="B357" s="457" t="s">
        <v>5</v>
      </c>
      <c r="C357" s="1" t="s">
        <v>28</v>
      </c>
      <c r="D357" s="232" t="s">
        <v>109</v>
      </c>
      <c r="E357" s="115"/>
      <c r="F357" s="282">
        <f t="shared" si="70"/>
        <v>13801</v>
      </c>
      <c r="G357" s="509"/>
      <c r="H357" s="282">
        <f>H358</f>
        <v>0</v>
      </c>
      <c r="I357" s="509"/>
      <c r="J357" s="282">
        <f>J358</f>
        <v>0</v>
      </c>
      <c r="K357" s="396"/>
      <c r="L357" s="104"/>
      <c r="N357" s="104"/>
      <c r="O357" s="104"/>
    </row>
    <row r="358" spans="1:15" s="93" customFormat="1" ht="31.5" x14ac:dyDescent="0.25">
      <c r="A358" s="436" t="s">
        <v>174</v>
      </c>
      <c r="B358" s="457" t="s">
        <v>5</v>
      </c>
      <c r="C358" s="1" t="s">
        <v>28</v>
      </c>
      <c r="D358" s="232" t="s">
        <v>175</v>
      </c>
      <c r="E358" s="115"/>
      <c r="F358" s="282">
        <f t="shared" si="70"/>
        <v>13801</v>
      </c>
      <c r="G358" s="509"/>
      <c r="H358" s="282">
        <f>H359</f>
        <v>0</v>
      </c>
      <c r="I358" s="509"/>
      <c r="J358" s="282">
        <f>J359</f>
        <v>0</v>
      </c>
      <c r="K358" s="396"/>
      <c r="L358" s="104"/>
      <c r="N358" s="104"/>
      <c r="O358" s="104"/>
    </row>
    <row r="359" spans="1:15" s="93" customFormat="1" x14ac:dyDescent="0.25">
      <c r="A359" s="327" t="s">
        <v>411</v>
      </c>
      <c r="B359" s="457" t="s">
        <v>5</v>
      </c>
      <c r="C359" s="1" t="s">
        <v>28</v>
      </c>
      <c r="D359" s="232" t="s">
        <v>368</v>
      </c>
      <c r="E359" s="342"/>
      <c r="F359" s="282">
        <f t="shared" si="70"/>
        <v>13801</v>
      </c>
      <c r="G359" s="509"/>
      <c r="H359" s="282">
        <f>H360</f>
        <v>0</v>
      </c>
      <c r="I359" s="509"/>
      <c r="J359" s="282">
        <f>J360</f>
        <v>0</v>
      </c>
      <c r="K359" s="396"/>
      <c r="L359" s="104"/>
      <c r="N359" s="104"/>
      <c r="O359" s="104"/>
    </row>
    <row r="360" spans="1:15" s="93" customFormat="1" x14ac:dyDescent="0.25">
      <c r="A360" s="279" t="s">
        <v>116</v>
      </c>
      <c r="B360" s="457" t="s">
        <v>5</v>
      </c>
      <c r="C360" s="1" t="s">
        <v>28</v>
      </c>
      <c r="D360" s="232" t="s">
        <v>368</v>
      </c>
      <c r="E360" s="384">
        <v>200</v>
      </c>
      <c r="F360" s="282">
        <f t="shared" si="70"/>
        <v>13801</v>
      </c>
      <c r="G360" s="509"/>
      <c r="H360" s="282">
        <f>H361</f>
        <v>0</v>
      </c>
      <c r="I360" s="509"/>
      <c r="J360" s="282">
        <f>J361</f>
        <v>0</v>
      </c>
      <c r="K360" s="396"/>
      <c r="L360" s="104"/>
      <c r="N360" s="104"/>
      <c r="O360" s="104"/>
    </row>
    <row r="361" spans="1:15" s="93" customFormat="1" x14ac:dyDescent="0.25">
      <c r="A361" s="279" t="s">
        <v>50</v>
      </c>
      <c r="B361" s="457" t="s">
        <v>5</v>
      </c>
      <c r="C361" s="1" t="s">
        <v>28</v>
      </c>
      <c r="D361" s="232" t="s">
        <v>368</v>
      </c>
      <c r="E361" s="384">
        <v>240</v>
      </c>
      <c r="F361" s="282">
        <f>'ведом. 2026-2028'!AD256</f>
        <v>13801</v>
      </c>
      <c r="G361" s="509"/>
      <c r="H361" s="282">
        <f>'ведом. 2026-2028'!AE256</f>
        <v>0</v>
      </c>
      <c r="I361" s="509"/>
      <c r="J361" s="282">
        <f>'ведом. 2026-2028'!AF256</f>
        <v>0</v>
      </c>
      <c r="K361" s="396"/>
      <c r="L361" s="104"/>
      <c r="N361" s="104"/>
      <c r="O361" s="104"/>
    </row>
    <row r="362" spans="1:15" s="93" customFormat="1" x14ac:dyDescent="0.25">
      <c r="A362" s="435" t="s">
        <v>308</v>
      </c>
      <c r="B362" s="457" t="s">
        <v>5</v>
      </c>
      <c r="C362" s="1" t="s">
        <v>29</v>
      </c>
      <c r="D362" s="1"/>
      <c r="E362" s="461"/>
      <c r="F362" s="282">
        <f t="shared" ref="F362:J362" si="72">F363+F408</f>
        <v>559282.80000000005</v>
      </c>
      <c r="G362" s="509">
        <f t="shared" si="72"/>
        <v>416250.4</v>
      </c>
      <c r="H362" s="282">
        <f t="shared" si="72"/>
        <v>418220.2</v>
      </c>
      <c r="I362" s="509">
        <f t="shared" si="72"/>
        <v>335859.5</v>
      </c>
      <c r="J362" s="282">
        <f t="shared" si="72"/>
        <v>7843</v>
      </c>
      <c r="K362" s="396"/>
      <c r="L362" s="104"/>
      <c r="N362" s="104"/>
      <c r="O362" s="104"/>
    </row>
    <row r="363" spans="1:15" s="93" customFormat="1" x14ac:dyDescent="0.25">
      <c r="A363" s="450" t="s">
        <v>751</v>
      </c>
      <c r="B363" s="475" t="s">
        <v>5</v>
      </c>
      <c r="C363" s="376" t="s">
        <v>29</v>
      </c>
      <c r="D363" s="232" t="s">
        <v>107</v>
      </c>
      <c r="E363" s="476"/>
      <c r="F363" s="282">
        <f>F364+F403</f>
        <v>539682.80000000005</v>
      </c>
      <c r="G363" s="509">
        <f t="shared" ref="G363:J363" si="73">G364+G403</f>
        <v>416250.4</v>
      </c>
      <c r="H363" s="282">
        <f t="shared" si="73"/>
        <v>418220.2</v>
      </c>
      <c r="I363" s="509">
        <f t="shared" si="73"/>
        <v>335859.5</v>
      </c>
      <c r="J363" s="282">
        <f t="shared" si="73"/>
        <v>7843</v>
      </c>
      <c r="K363" s="396"/>
      <c r="L363" s="104"/>
      <c r="N363" s="104"/>
      <c r="O363" s="104"/>
    </row>
    <row r="364" spans="1:15" s="93" customFormat="1" x14ac:dyDescent="0.25">
      <c r="A364" s="450" t="s">
        <v>500</v>
      </c>
      <c r="B364" s="475" t="s">
        <v>5</v>
      </c>
      <c r="C364" s="376" t="s">
        <v>29</v>
      </c>
      <c r="D364" s="232" t="s">
        <v>371</v>
      </c>
      <c r="E364" s="476"/>
      <c r="F364" s="282">
        <f t="shared" ref="F364:J364" si="74">F365+F389+F399</f>
        <v>518623.80000000005</v>
      </c>
      <c r="G364" s="509">
        <f t="shared" si="74"/>
        <v>416250.4</v>
      </c>
      <c r="H364" s="282">
        <f t="shared" si="74"/>
        <v>418220.2</v>
      </c>
      <c r="I364" s="509">
        <f t="shared" si="74"/>
        <v>335859.5</v>
      </c>
      <c r="J364" s="282">
        <f t="shared" si="74"/>
        <v>7843</v>
      </c>
      <c r="K364" s="396"/>
      <c r="L364" s="104"/>
      <c r="N364" s="104"/>
      <c r="O364" s="104"/>
    </row>
    <row r="365" spans="1:15" s="93" customFormat="1" ht="31.5" x14ac:dyDescent="0.25">
      <c r="A365" s="450" t="s">
        <v>417</v>
      </c>
      <c r="B365" s="475" t="s">
        <v>5</v>
      </c>
      <c r="C365" s="376" t="s">
        <v>29</v>
      </c>
      <c r="D365" s="377" t="s">
        <v>416</v>
      </c>
      <c r="E365" s="476"/>
      <c r="F365" s="282">
        <f>F372+F386+F376+F369+F366</f>
        <v>445987.60000000003</v>
      </c>
      <c r="G365" s="509">
        <f t="shared" ref="G365:J365" si="75">G372+G386+G376+G369+G366</f>
        <v>359346.5</v>
      </c>
      <c r="H365" s="282">
        <f t="shared" si="75"/>
        <v>411226.7</v>
      </c>
      <c r="I365" s="509">
        <f t="shared" si="75"/>
        <v>330668.09999999998</v>
      </c>
      <c r="J365" s="282">
        <f t="shared" si="75"/>
        <v>7015.5</v>
      </c>
      <c r="K365" s="396"/>
      <c r="L365" s="104"/>
      <c r="N365" s="104"/>
      <c r="O365" s="104"/>
    </row>
    <row r="366" spans="1:15" s="93" customFormat="1" ht="31.5" x14ac:dyDescent="0.25">
      <c r="A366" s="267" t="s">
        <v>755</v>
      </c>
      <c r="B366" s="459" t="s">
        <v>5</v>
      </c>
      <c r="C366" s="247" t="s">
        <v>29</v>
      </c>
      <c r="D366" s="307" t="s">
        <v>756</v>
      </c>
      <c r="E366" s="261"/>
      <c r="F366" s="282">
        <f>F367</f>
        <v>6188</v>
      </c>
      <c r="G366" s="509"/>
      <c r="H366" s="282">
        <f t="shared" ref="H366:J367" si="76">H367</f>
        <v>6188</v>
      </c>
      <c r="I366" s="509"/>
      <c r="J366" s="282">
        <f t="shared" si="76"/>
        <v>6188</v>
      </c>
      <c r="K366" s="396"/>
      <c r="L366" s="104"/>
      <c r="N366" s="104"/>
      <c r="O366" s="104"/>
    </row>
    <row r="367" spans="1:15" s="93" customFormat="1" x14ac:dyDescent="0.25">
      <c r="A367" s="267" t="s">
        <v>116</v>
      </c>
      <c r="B367" s="459" t="s">
        <v>5</v>
      </c>
      <c r="C367" s="247" t="s">
        <v>29</v>
      </c>
      <c r="D367" s="307" t="s">
        <v>756</v>
      </c>
      <c r="E367" s="261" t="s">
        <v>36</v>
      </c>
      <c r="F367" s="282">
        <f>F368</f>
        <v>6188</v>
      </c>
      <c r="G367" s="509"/>
      <c r="H367" s="282">
        <f t="shared" si="76"/>
        <v>6188</v>
      </c>
      <c r="I367" s="509"/>
      <c r="J367" s="282">
        <f t="shared" si="76"/>
        <v>6188</v>
      </c>
      <c r="K367" s="396"/>
      <c r="L367" s="104"/>
      <c r="N367" s="104"/>
      <c r="O367" s="104"/>
    </row>
    <row r="368" spans="1:15" s="93" customFormat="1" x14ac:dyDescent="0.25">
      <c r="A368" s="267" t="s">
        <v>50</v>
      </c>
      <c r="B368" s="459" t="s">
        <v>5</v>
      </c>
      <c r="C368" s="247" t="s">
        <v>29</v>
      </c>
      <c r="D368" s="307" t="s">
        <v>756</v>
      </c>
      <c r="E368" s="261" t="s">
        <v>63</v>
      </c>
      <c r="F368" s="282">
        <f>'ведом. 2026-2028'!AD762</f>
        <v>6188</v>
      </c>
      <c r="G368" s="509"/>
      <c r="H368" s="282">
        <f>'ведом. 2026-2028'!AE762</f>
        <v>6188</v>
      </c>
      <c r="I368" s="509"/>
      <c r="J368" s="282">
        <f>'ведом. 2026-2028'!AF762</f>
        <v>6188</v>
      </c>
      <c r="K368" s="396"/>
      <c r="L368" s="104"/>
      <c r="N368" s="104"/>
      <c r="O368" s="104"/>
    </row>
    <row r="369" spans="1:15" s="93" customFormat="1" ht="31.5" x14ac:dyDescent="0.25">
      <c r="A369" s="267" t="s">
        <v>746</v>
      </c>
      <c r="B369" s="459" t="s">
        <v>5</v>
      </c>
      <c r="C369" s="247" t="s">
        <v>29</v>
      </c>
      <c r="D369" s="307" t="s">
        <v>745</v>
      </c>
      <c r="E369" s="261"/>
      <c r="F369" s="282">
        <f>F370</f>
        <v>954</v>
      </c>
      <c r="G369" s="509"/>
      <c r="H369" s="282">
        <f t="shared" ref="H369:J370" si="77">H370</f>
        <v>799</v>
      </c>
      <c r="I369" s="509"/>
      <c r="J369" s="282">
        <f t="shared" si="77"/>
        <v>827.5</v>
      </c>
      <c r="K369" s="396"/>
      <c r="L369" s="104"/>
      <c r="N369" s="104"/>
      <c r="O369" s="104"/>
    </row>
    <row r="370" spans="1:15" s="93" customFormat="1" x14ac:dyDescent="0.25">
      <c r="A370" s="267" t="s">
        <v>116</v>
      </c>
      <c r="B370" s="459" t="s">
        <v>5</v>
      </c>
      <c r="C370" s="247" t="s">
        <v>29</v>
      </c>
      <c r="D370" s="307" t="s">
        <v>745</v>
      </c>
      <c r="E370" s="261" t="s">
        <v>36</v>
      </c>
      <c r="F370" s="282">
        <f>F371</f>
        <v>954</v>
      </c>
      <c r="G370" s="509"/>
      <c r="H370" s="282">
        <f t="shared" si="77"/>
        <v>799</v>
      </c>
      <c r="I370" s="509"/>
      <c r="J370" s="282">
        <f t="shared" si="77"/>
        <v>827.5</v>
      </c>
      <c r="K370" s="396"/>
      <c r="L370" s="104"/>
      <c r="N370" s="104"/>
      <c r="O370" s="104"/>
    </row>
    <row r="371" spans="1:15" s="93" customFormat="1" x14ac:dyDescent="0.25">
      <c r="A371" s="267" t="s">
        <v>50</v>
      </c>
      <c r="B371" s="459" t="s">
        <v>5</v>
      </c>
      <c r="C371" s="247" t="s">
        <v>29</v>
      </c>
      <c r="D371" s="307" t="s">
        <v>745</v>
      </c>
      <c r="E371" s="261" t="s">
        <v>63</v>
      </c>
      <c r="F371" s="282">
        <f>'ведом. 2026-2028'!AD765</f>
        <v>954</v>
      </c>
      <c r="G371" s="509"/>
      <c r="H371" s="282">
        <f>'ведом. 2026-2028'!AE765</f>
        <v>799</v>
      </c>
      <c r="I371" s="509"/>
      <c r="J371" s="282">
        <f>'ведом. 2026-2028'!AF765</f>
        <v>827.5</v>
      </c>
      <c r="K371" s="396"/>
      <c r="L371" s="104"/>
      <c r="N371" s="104"/>
      <c r="O371" s="104"/>
    </row>
    <row r="372" spans="1:15" s="93" customFormat="1" x14ac:dyDescent="0.25">
      <c r="A372" s="267" t="s">
        <v>517</v>
      </c>
      <c r="B372" s="475" t="s">
        <v>5</v>
      </c>
      <c r="C372" s="376" t="s">
        <v>29</v>
      </c>
      <c r="D372" s="307" t="s">
        <v>589</v>
      </c>
      <c r="E372" s="476"/>
      <c r="F372" s="282">
        <f>F373</f>
        <v>85557</v>
      </c>
      <c r="G372" s="509">
        <f t="shared" ref="G372:J372" si="78">G373</f>
        <v>69985.600000000006</v>
      </c>
      <c r="H372" s="282">
        <f t="shared" si="78"/>
        <v>0</v>
      </c>
      <c r="I372" s="509"/>
      <c r="J372" s="282">
        <f t="shared" si="78"/>
        <v>0</v>
      </c>
      <c r="K372" s="396"/>
      <c r="L372" s="104"/>
      <c r="N372" s="104"/>
      <c r="O372" s="104"/>
    </row>
    <row r="373" spans="1:15" s="93" customFormat="1" ht="31.5" x14ac:dyDescent="0.25">
      <c r="A373" s="267" t="s">
        <v>644</v>
      </c>
      <c r="B373" s="475" t="s">
        <v>5</v>
      </c>
      <c r="C373" s="376" t="s">
        <v>29</v>
      </c>
      <c r="D373" s="307" t="s">
        <v>643</v>
      </c>
      <c r="E373" s="476"/>
      <c r="F373" s="282">
        <f>F374</f>
        <v>85557</v>
      </c>
      <c r="G373" s="509">
        <f t="shared" ref="G373:J373" si="79">G374</f>
        <v>69985.600000000006</v>
      </c>
      <c r="H373" s="282">
        <f t="shared" si="79"/>
        <v>0</v>
      </c>
      <c r="I373" s="509"/>
      <c r="J373" s="282">
        <f t="shared" si="79"/>
        <v>0</v>
      </c>
      <c r="K373" s="396"/>
      <c r="L373" s="104"/>
      <c r="N373" s="104"/>
      <c r="O373" s="104"/>
    </row>
    <row r="374" spans="1:15" s="93" customFormat="1" x14ac:dyDescent="0.25">
      <c r="A374" s="267" t="s">
        <v>396</v>
      </c>
      <c r="B374" s="475" t="s">
        <v>5</v>
      </c>
      <c r="C374" s="376" t="s">
        <v>29</v>
      </c>
      <c r="D374" s="307" t="s">
        <v>643</v>
      </c>
      <c r="E374" s="461" t="s">
        <v>146</v>
      </c>
      <c r="F374" s="282">
        <f>'ведом. 2026-2028'!AD769</f>
        <v>85557</v>
      </c>
      <c r="G374" s="509">
        <f>G375</f>
        <v>69985.600000000006</v>
      </c>
      <c r="H374" s="282">
        <f>H375</f>
        <v>0</v>
      </c>
      <c r="I374" s="509"/>
      <c r="J374" s="282">
        <f>J375</f>
        <v>0</v>
      </c>
      <c r="K374" s="396"/>
      <c r="L374" s="104"/>
      <c r="N374" s="104"/>
      <c r="O374" s="104"/>
    </row>
    <row r="375" spans="1:15" s="93" customFormat="1" x14ac:dyDescent="0.25">
      <c r="A375" s="267" t="s">
        <v>9</v>
      </c>
      <c r="B375" s="475" t="s">
        <v>5</v>
      </c>
      <c r="C375" s="376" t="s">
        <v>29</v>
      </c>
      <c r="D375" s="307" t="s">
        <v>643</v>
      </c>
      <c r="E375" s="461" t="s">
        <v>147</v>
      </c>
      <c r="F375" s="282">
        <f>'ведом. 2026-2028'!AD769</f>
        <v>85557</v>
      </c>
      <c r="G375" s="509">
        <v>69985.600000000006</v>
      </c>
      <c r="H375" s="282">
        <f>'ведом. 2026-2028'!AE769</f>
        <v>0</v>
      </c>
      <c r="I375" s="509"/>
      <c r="J375" s="282">
        <f>'ведом. 2026-2028'!AF769</f>
        <v>0</v>
      </c>
      <c r="K375" s="396"/>
      <c r="L375" s="104"/>
      <c r="N375" s="104"/>
      <c r="O375" s="104"/>
    </row>
    <row r="376" spans="1:15" s="93" customFormat="1" ht="31.5" x14ac:dyDescent="0.25">
      <c r="A376" s="267" t="s">
        <v>593</v>
      </c>
      <c r="B376" s="459" t="s">
        <v>5</v>
      </c>
      <c r="C376" s="247" t="s">
        <v>29</v>
      </c>
      <c r="D376" s="307" t="s">
        <v>592</v>
      </c>
      <c r="E376" s="261"/>
      <c r="F376" s="282">
        <f>F377+F380+F383</f>
        <v>132216.79999999999</v>
      </c>
      <c r="G376" s="509">
        <f t="shared" ref="G376:J376" si="80">G377+G380+G383</f>
        <v>108524.2</v>
      </c>
      <c r="H376" s="282">
        <f t="shared" si="80"/>
        <v>404239.7</v>
      </c>
      <c r="I376" s="509">
        <f t="shared" si="80"/>
        <v>330668.09999999998</v>
      </c>
      <c r="J376" s="282">
        <f t="shared" si="80"/>
        <v>0</v>
      </c>
      <c r="K376" s="396"/>
      <c r="L376" s="104"/>
      <c r="M376" s="104"/>
      <c r="N376" s="104"/>
      <c r="O376" s="104"/>
    </row>
    <row r="377" spans="1:15" s="93" customFormat="1" ht="47.25" x14ac:dyDescent="0.25">
      <c r="A377" s="267" t="s">
        <v>641</v>
      </c>
      <c r="B377" s="459" t="s">
        <v>5</v>
      </c>
      <c r="C377" s="247" t="s">
        <v>29</v>
      </c>
      <c r="D377" s="307" t="s">
        <v>639</v>
      </c>
      <c r="E377" s="261"/>
      <c r="F377" s="282">
        <f>F378</f>
        <v>2574.1</v>
      </c>
      <c r="G377" s="509">
        <f>G378</f>
        <v>2105.6</v>
      </c>
      <c r="H377" s="282">
        <f t="shared" ref="H377:J377" si="81">H378</f>
        <v>169030.1</v>
      </c>
      <c r="I377" s="509">
        <f t="shared" si="81"/>
        <v>138266.6</v>
      </c>
      <c r="J377" s="282">
        <f t="shared" si="81"/>
        <v>0</v>
      </c>
      <c r="K377" s="396"/>
      <c r="L377" s="104"/>
      <c r="N377" s="104"/>
      <c r="O377" s="104"/>
    </row>
    <row r="378" spans="1:15" s="93" customFormat="1" x14ac:dyDescent="0.25">
      <c r="A378" s="267" t="s">
        <v>396</v>
      </c>
      <c r="B378" s="459" t="s">
        <v>5</v>
      </c>
      <c r="C378" s="247" t="s">
        <v>29</v>
      </c>
      <c r="D378" s="307" t="s">
        <v>639</v>
      </c>
      <c r="E378" s="261" t="s">
        <v>146</v>
      </c>
      <c r="F378" s="282">
        <f>F379</f>
        <v>2574.1</v>
      </c>
      <c r="G378" s="509">
        <f>G379</f>
        <v>2105.6</v>
      </c>
      <c r="H378" s="282">
        <f t="shared" ref="H378:J378" si="82">H379</f>
        <v>169030.1</v>
      </c>
      <c r="I378" s="509">
        <f t="shared" si="82"/>
        <v>138266.6</v>
      </c>
      <c r="J378" s="282">
        <f t="shared" si="82"/>
        <v>0</v>
      </c>
      <c r="K378" s="396"/>
      <c r="L378" s="104"/>
      <c r="N378" s="104"/>
      <c r="O378" s="104"/>
    </row>
    <row r="379" spans="1:15" s="93" customFormat="1" x14ac:dyDescent="0.25">
      <c r="A379" s="267" t="s">
        <v>9</v>
      </c>
      <c r="B379" s="459" t="s">
        <v>5</v>
      </c>
      <c r="C379" s="247" t="s">
        <v>29</v>
      </c>
      <c r="D379" s="307" t="s">
        <v>639</v>
      </c>
      <c r="E379" s="261" t="s">
        <v>147</v>
      </c>
      <c r="F379" s="282">
        <f>'ведом. 2026-2028'!AD773</f>
        <v>2574.1</v>
      </c>
      <c r="G379" s="509">
        <v>2105.6</v>
      </c>
      <c r="H379" s="282">
        <f>'ведом. 2026-2028'!AE773</f>
        <v>169030.1</v>
      </c>
      <c r="I379" s="509">
        <v>138266.6</v>
      </c>
      <c r="J379" s="282">
        <f>'ведом. 2026-2028'!AF773</f>
        <v>0</v>
      </c>
      <c r="K379" s="396"/>
      <c r="L379" s="104"/>
      <c r="M379" s="104"/>
      <c r="N379" s="104"/>
      <c r="O379" s="104"/>
    </row>
    <row r="380" spans="1:15" s="93" customFormat="1" ht="47.25" x14ac:dyDescent="0.25">
      <c r="A380" s="267" t="s">
        <v>642</v>
      </c>
      <c r="B380" s="459" t="s">
        <v>5</v>
      </c>
      <c r="C380" s="247" t="s">
        <v>29</v>
      </c>
      <c r="D380" s="307" t="s">
        <v>640</v>
      </c>
      <c r="E380" s="261"/>
      <c r="F380" s="282">
        <f>F381</f>
        <v>6030.9</v>
      </c>
      <c r="G380" s="509">
        <f>G381</f>
        <v>4933.3</v>
      </c>
      <c r="H380" s="282">
        <f t="shared" ref="H380:J380" si="83">H381</f>
        <v>235209.60000000001</v>
      </c>
      <c r="I380" s="509">
        <f t="shared" si="83"/>
        <v>192401.5</v>
      </c>
      <c r="J380" s="282">
        <f t="shared" si="83"/>
        <v>0</v>
      </c>
      <c r="K380" s="396"/>
      <c r="L380" s="104"/>
      <c r="N380" s="104"/>
      <c r="O380" s="104"/>
    </row>
    <row r="381" spans="1:15" s="93" customFormat="1" x14ac:dyDescent="0.25">
      <c r="A381" s="267" t="s">
        <v>396</v>
      </c>
      <c r="B381" s="459" t="s">
        <v>5</v>
      </c>
      <c r="C381" s="247" t="s">
        <v>29</v>
      </c>
      <c r="D381" s="307" t="s">
        <v>640</v>
      </c>
      <c r="E381" s="261" t="s">
        <v>146</v>
      </c>
      <c r="F381" s="282">
        <f>F382</f>
        <v>6030.9</v>
      </c>
      <c r="G381" s="509">
        <f>G382</f>
        <v>4933.3</v>
      </c>
      <c r="H381" s="282">
        <f t="shared" ref="H381:J381" si="84">H382</f>
        <v>235209.60000000001</v>
      </c>
      <c r="I381" s="509">
        <f t="shared" si="84"/>
        <v>192401.5</v>
      </c>
      <c r="J381" s="282">
        <f t="shared" si="84"/>
        <v>0</v>
      </c>
      <c r="K381" s="396"/>
      <c r="L381" s="104"/>
      <c r="N381" s="104"/>
      <c r="O381" s="104"/>
    </row>
    <row r="382" spans="1:15" s="93" customFormat="1" x14ac:dyDescent="0.25">
      <c r="A382" s="267" t="s">
        <v>9</v>
      </c>
      <c r="B382" s="459" t="s">
        <v>5</v>
      </c>
      <c r="C382" s="247" t="s">
        <v>29</v>
      </c>
      <c r="D382" s="307" t="s">
        <v>640</v>
      </c>
      <c r="E382" s="261" t="s">
        <v>147</v>
      </c>
      <c r="F382" s="282">
        <f>'ведом. 2026-2028'!AD776</f>
        <v>6030.9</v>
      </c>
      <c r="G382" s="509">
        <v>4933.3</v>
      </c>
      <c r="H382" s="282">
        <f>'ведом. 2026-2028'!AE776</f>
        <v>235209.60000000001</v>
      </c>
      <c r="I382" s="509">
        <v>192401.5</v>
      </c>
      <c r="J382" s="282">
        <f>'ведом. 2026-2028'!AF776</f>
        <v>0</v>
      </c>
      <c r="K382" s="396"/>
      <c r="L382" s="104"/>
      <c r="M382" s="104"/>
      <c r="N382" s="104"/>
      <c r="O382" s="104"/>
    </row>
    <row r="383" spans="1:15" s="93" customFormat="1" ht="47.25" x14ac:dyDescent="0.25">
      <c r="A383" s="267" t="s">
        <v>689</v>
      </c>
      <c r="B383" s="459" t="s">
        <v>5</v>
      </c>
      <c r="C383" s="247" t="s">
        <v>29</v>
      </c>
      <c r="D383" s="307" t="s">
        <v>690</v>
      </c>
      <c r="E383" s="261"/>
      <c r="F383" s="282">
        <f>F384</f>
        <v>123611.8</v>
      </c>
      <c r="G383" s="509">
        <f>G384</f>
        <v>101485.3</v>
      </c>
      <c r="H383" s="282">
        <f t="shared" ref="H383:J383" si="85">H384</f>
        <v>0</v>
      </c>
      <c r="I383" s="509"/>
      <c r="J383" s="282">
        <f t="shared" si="85"/>
        <v>0</v>
      </c>
      <c r="K383" s="396"/>
      <c r="L383" s="104"/>
      <c r="M383" s="104"/>
      <c r="N383" s="104"/>
      <c r="O383" s="104"/>
    </row>
    <row r="384" spans="1:15" s="93" customFormat="1" x14ac:dyDescent="0.25">
      <c r="A384" s="267" t="s">
        <v>396</v>
      </c>
      <c r="B384" s="459" t="s">
        <v>5</v>
      </c>
      <c r="C384" s="247" t="s">
        <v>29</v>
      </c>
      <c r="D384" s="307" t="s">
        <v>690</v>
      </c>
      <c r="E384" s="261" t="s">
        <v>146</v>
      </c>
      <c r="F384" s="282">
        <f>F385</f>
        <v>123611.8</v>
      </c>
      <c r="G384" s="509">
        <f>G385</f>
        <v>101485.3</v>
      </c>
      <c r="H384" s="282">
        <f t="shared" ref="H384:J384" si="86">H385</f>
        <v>0</v>
      </c>
      <c r="I384" s="509"/>
      <c r="J384" s="282">
        <f t="shared" si="86"/>
        <v>0</v>
      </c>
      <c r="K384" s="396"/>
      <c r="L384" s="104"/>
      <c r="M384" s="104"/>
      <c r="N384" s="104"/>
      <c r="O384" s="104"/>
    </row>
    <row r="385" spans="1:15" s="93" customFormat="1" x14ac:dyDescent="0.25">
      <c r="A385" s="267" t="s">
        <v>9</v>
      </c>
      <c r="B385" s="459" t="s">
        <v>5</v>
      </c>
      <c r="C385" s="247" t="s">
        <v>29</v>
      </c>
      <c r="D385" s="307" t="s">
        <v>690</v>
      </c>
      <c r="E385" s="261" t="s">
        <v>147</v>
      </c>
      <c r="F385" s="282">
        <f>'ведом. 2026-2028'!AD779</f>
        <v>123611.8</v>
      </c>
      <c r="G385" s="509">
        <v>101485.3</v>
      </c>
      <c r="H385" s="282">
        <f>'ведом. 2026-2028'!AE779</f>
        <v>0</v>
      </c>
      <c r="I385" s="509"/>
      <c r="J385" s="282">
        <f>'ведом. 2026-2028'!AF779</f>
        <v>0</v>
      </c>
      <c r="K385" s="396"/>
      <c r="L385" s="104"/>
      <c r="M385" s="104"/>
      <c r="N385" s="104"/>
      <c r="O385" s="104"/>
    </row>
    <row r="386" spans="1:15" s="93" customFormat="1" x14ac:dyDescent="0.25">
      <c r="A386" s="279" t="s">
        <v>583</v>
      </c>
      <c r="B386" s="457" t="s">
        <v>5</v>
      </c>
      <c r="C386" s="1" t="s">
        <v>29</v>
      </c>
      <c r="D386" s="307" t="s">
        <v>587</v>
      </c>
      <c r="E386" s="461"/>
      <c r="F386" s="282">
        <f>F387</f>
        <v>221071.80000000002</v>
      </c>
      <c r="G386" s="509">
        <f t="shared" ref="G386:J387" si="87">G387</f>
        <v>180836.7</v>
      </c>
      <c r="H386" s="282">
        <f t="shared" si="87"/>
        <v>0</v>
      </c>
      <c r="I386" s="509"/>
      <c r="J386" s="282">
        <f t="shared" si="87"/>
        <v>0</v>
      </c>
      <c r="K386" s="396"/>
      <c r="L386" s="104"/>
      <c r="N386" s="104"/>
      <c r="O386" s="104"/>
    </row>
    <row r="387" spans="1:15" s="93" customFormat="1" x14ac:dyDescent="0.25">
      <c r="A387" s="279" t="s">
        <v>116</v>
      </c>
      <c r="B387" s="457" t="s">
        <v>5</v>
      </c>
      <c r="C387" s="1" t="s">
        <v>29</v>
      </c>
      <c r="D387" s="307" t="s">
        <v>587</v>
      </c>
      <c r="E387" s="461" t="s">
        <v>36</v>
      </c>
      <c r="F387" s="282">
        <f>F388</f>
        <v>221071.80000000002</v>
      </c>
      <c r="G387" s="509">
        <f t="shared" si="87"/>
        <v>180836.7</v>
      </c>
      <c r="H387" s="282">
        <f t="shared" si="87"/>
        <v>0</v>
      </c>
      <c r="I387" s="509"/>
      <c r="J387" s="282">
        <f t="shared" si="87"/>
        <v>0</v>
      </c>
      <c r="K387" s="396"/>
      <c r="L387" s="104"/>
      <c r="N387" s="104"/>
      <c r="O387" s="104"/>
    </row>
    <row r="388" spans="1:15" s="93" customFormat="1" x14ac:dyDescent="0.25">
      <c r="A388" s="279" t="s">
        <v>50</v>
      </c>
      <c r="B388" s="457" t="s">
        <v>5</v>
      </c>
      <c r="C388" s="1" t="s">
        <v>29</v>
      </c>
      <c r="D388" s="307" t="s">
        <v>587</v>
      </c>
      <c r="E388" s="461" t="s">
        <v>63</v>
      </c>
      <c r="F388" s="282">
        <f>'ведом. 2026-2028'!AD782</f>
        <v>221071.80000000002</v>
      </c>
      <c r="G388" s="509">
        <v>180836.7</v>
      </c>
      <c r="H388" s="282">
        <f>'ведом. 2026-2028'!AE782</f>
        <v>0</v>
      </c>
      <c r="I388" s="509"/>
      <c r="J388" s="282">
        <f>'ведом. 2026-2028'!AF782</f>
        <v>0</v>
      </c>
      <c r="K388" s="396"/>
      <c r="L388" s="104"/>
      <c r="M388" s="104"/>
      <c r="N388" s="104"/>
      <c r="O388" s="104"/>
    </row>
    <row r="389" spans="1:15" s="93" customFormat="1" ht="31.5" x14ac:dyDescent="0.25">
      <c r="A389" s="279" t="s">
        <v>759</v>
      </c>
      <c r="B389" s="457" t="s">
        <v>5</v>
      </c>
      <c r="C389" s="1" t="s">
        <v>29</v>
      </c>
      <c r="D389" s="232" t="s">
        <v>576</v>
      </c>
      <c r="E389" s="461"/>
      <c r="F389" s="282">
        <f>F396+F393+F390</f>
        <v>70136.2</v>
      </c>
      <c r="G389" s="509">
        <f t="shared" ref="G389:J389" si="88">G396+G393+G390</f>
        <v>56903.9</v>
      </c>
      <c r="H389" s="282">
        <f t="shared" si="88"/>
        <v>6993.5</v>
      </c>
      <c r="I389" s="509">
        <f t="shared" si="88"/>
        <v>5191.3999999999996</v>
      </c>
      <c r="J389" s="282">
        <f t="shared" si="88"/>
        <v>827.5</v>
      </c>
      <c r="K389" s="396"/>
      <c r="L389" s="104"/>
      <c r="N389" s="104"/>
      <c r="O389" s="104"/>
    </row>
    <row r="390" spans="1:15" s="93" customFormat="1" ht="31.5" x14ac:dyDescent="0.25">
      <c r="A390" s="267" t="s">
        <v>744</v>
      </c>
      <c r="B390" s="459" t="s">
        <v>5</v>
      </c>
      <c r="C390" s="247" t="s">
        <v>29</v>
      </c>
      <c r="D390" s="296" t="s">
        <v>743</v>
      </c>
      <c r="E390" s="261"/>
      <c r="F390" s="282">
        <f>F391</f>
        <v>954</v>
      </c>
      <c r="G390" s="509"/>
      <c r="H390" s="282">
        <f t="shared" ref="H390:J390" si="89">H391</f>
        <v>798.5</v>
      </c>
      <c r="I390" s="509"/>
      <c r="J390" s="282">
        <f t="shared" si="89"/>
        <v>827.5</v>
      </c>
      <c r="K390" s="396"/>
      <c r="L390" s="104"/>
      <c r="N390" s="104"/>
      <c r="O390" s="104"/>
    </row>
    <row r="391" spans="1:15" s="93" customFormat="1" x14ac:dyDescent="0.25">
      <c r="A391" s="267" t="s">
        <v>116</v>
      </c>
      <c r="B391" s="459" t="s">
        <v>5</v>
      </c>
      <c r="C391" s="247" t="s">
        <v>29</v>
      </c>
      <c r="D391" s="296" t="s">
        <v>743</v>
      </c>
      <c r="E391" s="261" t="s">
        <v>36</v>
      </c>
      <c r="F391" s="282">
        <f>F392</f>
        <v>954</v>
      </c>
      <c r="G391" s="509"/>
      <c r="H391" s="282">
        <f t="shared" ref="H391:J391" si="90">H392</f>
        <v>798.5</v>
      </c>
      <c r="I391" s="509"/>
      <c r="J391" s="282">
        <f t="shared" si="90"/>
        <v>827.5</v>
      </c>
      <c r="K391" s="396"/>
      <c r="L391" s="104"/>
      <c r="N391" s="104"/>
      <c r="O391" s="104"/>
    </row>
    <row r="392" spans="1:15" s="93" customFormat="1" x14ac:dyDescent="0.25">
      <c r="A392" s="267" t="s">
        <v>50</v>
      </c>
      <c r="B392" s="459" t="s">
        <v>5</v>
      </c>
      <c r="C392" s="247" t="s">
        <v>29</v>
      </c>
      <c r="D392" s="296" t="s">
        <v>743</v>
      </c>
      <c r="E392" s="261" t="s">
        <v>63</v>
      </c>
      <c r="F392" s="282">
        <f>'ведом. 2026-2028'!AD786</f>
        <v>954</v>
      </c>
      <c r="G392" s="509"/>
      <c r="H392" s="282">
        <f>'ведом. 2026-2028'!AE786</f>
        <v>798.5</v>
      </c>
      <c r="I392" s="509"/>
      <c r="J392" s="282">
        <f>'ведом. 2026-2028'!AF786</f>
        <v>827.5</v>
      </c>
      <c r="K392" s="396"/>
      <c r="L392" s="104"/>
      <c r="N392" s="104"/>
      <c r="O392" s="104"/>
    </row>
    <row r="393" spans="1:15" s="93" customFormat="1" x14ac:dyDescent="0.25">
      <c r="A393" s="267" t="s">
        <v>680</v>
      </c>
      <c r="B393" s="459" t="s">
        <v>5</v>
      </c>
      <c r="C393" s="247" t="s">
        <v>29</v>
      </c>
      <c r="D393" s="307" t="s">
        <v>679</v>
      </c>
      <c r="E393" s="261"/>
      <c r="F393" s="282">
        <f>F394</f>
        <v>6195</v>
      </c>
      <c r="G393" s="509">
        <f t="shared" ref="G393:J394" si="91">G394</f>
        <v>5191.3999999999996</v>
      </c>
      <c r="H393" s="282">
        <f t="shared" si="91"/>
        <v>6195</v>
      </c>
      <c r="I393" s="509">
        <f t="shared" si="91"/>
        <v>5191.3999999999996</v>
      </c>
      <c r="J393" s="282">
        <f t="shared" si="91"/>
        <v>0</v>
      </c>
      <c r="K393" s="396"/>
      <c r="L393" s="104"/>
      <c r="N393" s="104"/>
      <c r="O393" s="104"/>
    </row>
    <row r="394" spans="1:15" s="93" customFormat="1" x14ac:dyDescent="0.25">
      <c r="A394" s="267" t="s">
        <v>116</v>
      </c>
      <c r="B394" s="459" t="s">
        <v>5</v>
      </c>
      <c r="C394" s="247" t="s">
        <v>29</v>
      </c>
      <c r="D394" s="307" t="s">
        <v>679</v>
      </c>
      <c r="E394" s="261" t="s">
        <v>36</v>
      </c>
      <c r="F394" s="282">
        <f>F395</f>
        <v>6195</v>
      </c>
      <c r="G394" s="509">
        <f t="shared" si="91"/>
        <v>5191.3999999999996</v>
      </c>
      <c r="H394" s="282">
        <f t="shared" si="91"/>
        <v>6195</v>
      </c>
      <c r="I394" s="509">
        <f t="shared" si="91"/>
        <v>5191.3999999999996</v>
      </c>
      <c r="J394" s="282">
        <f t="shared" si="91"/>
        <v>0</v>
      </c>
      <c r="K394" s="396"/>
      <c r="L394" s="104"/>
      <c r="N394" s="104"/>
      <c r="O394" s="104"/>
    </row>
    <row r="395" spans="1:15" s="93" customFormat="1" x14ac:dyDescent="0.25">
      <c r="A395" s="267" t="s">
        <v>50</v>
      </c>
      <c r="B395" s="459" t="s">
        <v>5</v>
      </c>
      <c r="C395" s="247" t="s">
        <v>29</v>
      </c>
      <c r="D395" s="307" t="s">
        <v>679</v>
      </c>
      <c r="E395" s="261" t="s">
        <v>63</v>
      </c>
      <c r="F395" s="282">
        <f>'ведом. 2026-2028'!AD789</f>
        <v>6195</v>
      </c>
      <c r="G395" s="509">
        <v>5191.3999999999996</v>
      </c>
      <c r="H395" s="282">
        <f>'ведом. 2026-2028'!AE789</f>
        <v>6195</v>
      </c>
      <c r="I395" s="509">
        <v>5191.3999999999996</v>
      </c>
      <c r="J395" s="282">
        <f>'ведом. 2026-2028'!AF789</f>
        <v>0</v>
      </c>
      <c r="K395" s="396"/>
      <c r="L395" s="104"/>
      <c r="N395" s="104"/>
      <c r="O395" s="104"/>
    </row>
    <row r="396" spans="1:15" s="93" customFormat="1" ht="31.5" x14ac:dyDescent="0.25">
      <c r="A396" s="279" t="s">
        <v>584</v>
      </c>
      <c r="B396" s="457" t="s">
        <v>5</v>
      </c>
      <c r="C396" s="1" t="s">
        <v>29</v>
      </c>
      <c r="D396" s="307" t="s">
        <v>588</v>
      </c>
      <c r="E396" s="461"/>
      <c r="F396" s="282">
        <f t="shared" ref="F396:J397" si="92">F397</f>
        <v>62987.199999999997</v>
      </c>
      <c r="G396" s="509">
        <f t="shared" si="92"/>
        <v>51712.5</v>
      </c>
      <c r="H396" s="282">
        <f t="shared" si="92"/>
        <v>0</v>
      </c>
      <c r="I396" s="509"/>
      <c r="J396" s="282">
        <f t="shared" si="92"/>
        <v>0</v>
      </c>
      <c r="K396" s="396"/>
      <c r="L396" s="104"/>
      <c r="N396" s="104"/>
      <c r="O396" s="104"/>
    </row>
    <row r="397" spans="1:15" s="93" customFormat="1" x14ac:dyDescent="0.25">
      <c r="A397" s="279" t="s">
        <v>116</v>
      </c>
      <c r="B397" s="457" t="s">
        <v>5</v>
      </c>
      <c r="C397" s="1" t="s">
        <v>29</v>
      </c>
      <c r="D397" s="307" t="s">
        <v>588</v>
      </c>
      <c r="E397" s="461" t="s">
        <v>36</v>
      </c>
      <c r="F397" s="282">
        <f t="shared" si="92"/>
        <v>62987.199999999997</v>
      </c>
      <c r="G397" s="509">
        <f t="shared" si="92"/>
        <v>51712.5</v>
      </c>
      <c r="H397" s="282">
        <f t="shared" si="92"/>
        <v>0</v>
      </c>
      <c r="I397" s="509"/>
      <c r="J397" s="282">
        <f t="shared" si="92"/>
        <v>0</v>
      </c>
      <c r="K397" s="396"/>
      <c r="L397" s="104"/>
      <c r="N397" s="104"/>
      <c r="O397" s="104"/>
    </row>
    <row r="398" spans="1:15" s="93" customFormat="1" x14ac:dyDescent="0.25">
      <c r="A398" s="279" t="s">
        <v>50</v>
      </c>
      <c r="B398" s="457" t="s">
        <v>5</v>
      </c>
      <c r="C398" s="1" t="s">
        <v>29</v>
      </c>
      <c r="D398" s="307" t="s">
        <v>588</v>
      </c>
      <c r="E398" s="461" t="s">
        <v>63</v>
      </c>
      <c r="F398" s="282">
        <f>'ведом. 2026-2028'!AD792</f>
        <v>62987.199999999997</v>
      </c>
      <c r="G398" s="509">
        <v>51712.5</v>
      </c>
      <c r="H398" s="282">
        <f>'ведом. 2026-2028'!AE792</f>
        <v>0</v>
      </c>
      <c r="I398" s="509"/>
      <c r="J398" s="282">
        <f>'ведом. 2026-2028'!AF792</f>
        <v>0</v>
      </c>
      <c r="K398" s="396"/>
      <c r="L398" s="104"/>
      <c r="N398" s="104"/>
      <c r="O398" s="104"/>
    </row>
    <row r="399" spans="1:15" s="93" customFormat="1" ht="47.25" x14ac:dyDescent="0.25">
      <c r="A399" s="267" t="s">
        <v>714</v>
      </c>
      <c r="B399" s="459" t="s">
        <v>5</v>
      </c>
      <c r="C399" s="247" t="s">
        <v>29</v>
      </c>
      <c r="D399" s="296" t="s">
        <v>715</v>
      </c>
      <c r="E399" s="261"/>
      <c r="F399" s="282">
        <f>F400</f>
        <v>2500</v>
      </c>
      <c r="G399" s="509"/>
      <c r="H399" s="282">
        <f t="shared" ref="H399:J401" si="93">H400</f>
        <v>0</v>
      </c>
      <c r="I399" s="509"/>
      <c r="J399" s="282">
        <f t="shared" si="93"/>
        <v>0</v>
      </c>
      <c r="K399" s="396"/>
      <c r="L399" s="104"/>
      <c r="N399" s="104"/>
      <c r="O399" s="104"/>
    </row>
    <row r="400" spans="1:15" s="93" customFormat="1" ht="31.5" x14ac:dyDescent="0.25">
      <c r="A400" s="267" t="s">
        <v>716</v>
      </c>
      <c r="B400" s="459" t="s">
        <v>5</v>
      </c>
      <c r="C400" s="247" t="s">
        <v>29</v>
      </c>
      <c r="D400" s="296" t="s">
        <v>717</v>
      </c>
      <c r="E400" s="261"/>
      <c r="F400" s="282">
        <f>F401</f>
        <v>2500</v>
      </c>
      <c r="G400" s="509"/>
      <c r="H400" s="282">
        <f t="shared" si="93"/>
        <v>0</v>
      </c>
      <c r="I400" s="509"/>
      <c r="J400" s="282">
        <f t="shared" si="93"/>
        <v>0</v>
      </c>
      <c r="K400" s="396"/>
      <c r="L400" s="104"/>
      <c r="N400" s="104"/>
      <c r="O400" s="104"/>
    </row>
    <row r="401" spans="1:24" s="93" customFormat="1" x14ac:dyDescent="0.25">
      <c r="A401" s="267" t="s">
        <v>116</v>
      </c>
      <c r="B401" s="459" t="s">
        <v>5</v>
      </c>
      <c r="C401" s="247" t="s">
        <v>29</v>
      </c>
      <c r="D401" s="296" t="s">
        <v>717</v>
      </c>
      <c r="E401" s="261" t="s">
        <v>36</v>
      </c>
      <c r="F401" s="282">
        <f>F402</f>
        <v>2500</v>
      </c>
      <c r="G401" s="509"/>
      <c r="H401" s="282">
        <f t="shared" si="93"/>
        <v>0</v>
      </c>
      <c r="I401" s="509"/>
      <c r="J401" s="282">
        <f t="shared" si="93"/>
        <v>0</v>
      </c>
      <c r="K401" s="396"/>
      <c r="L401" s="104"/>
      <c r="N401" s="104"/>
      <c r="O401" s="104"/>
    </row>
    <row r="402" spans="1:24" s="93" customFormat="1" x14ac:dyDescent="0.25">
      <c r="A402" s="267" t="s">
        <v>50</v>
      </c>
      <c r="B402" s="459" t="s">
        <v>5</v>
      </c>
      <c r="C402" s="247" t="s">
        <v>29</v>
      </c>
      <c r="D402" s="296" t="s">
        <v>717</v>
      </c>
      <c r="E402" s="261" t="s">
        <v>63</v>
      </c>
      <c r="F402" s="282">
        <f>'ведом. 2026-2028'!AD796</f>
        <v>2500</v>
      </c>
      <c r="G402" s="509"/>
      <c r="H402" s="282">
        <f>'ведом. 2026-2028'!AE796</f>
        <v>0</v>
      </c>
      <c r="I402" s="509"/>
      <c r="J402" s="282">
        <f>'ведом. 2026-2028'!AF796</f>
        <v>0</v>
      </c>
      <c r="K402" s="396"/>
      <c r="L402" s="104"/>
      <c r="N402" s="104"/>
      <c r="O402" s="104"/>
    </row>
    <row r="403" spans="1:24" s="93" customFormat="1" x14ac:dyDescent="0.25">
      <c r="A403" s="267" t="s">
        <v>738</v>
      </c>
      <c r="B403" s="459" t="s">
        <v>5</v>
      </c>
      <c r="C403" s="247" t="s">
        <v>29</v>
      </c>
      <c r="D403" s="296" t="s">
        <v>739</v>
      </c>
      <c r="E403" s="261"/>
      <c r="F403" s="282">
        <f>F404</f>
        <v>21059</v>
      </c>
      <c r="G403" s="509"/>
      <c r="H403" s="282">
        <f t="shared" ref="H403:J406" si="94">H404</f>
        <v>0</v>
      </c>
      <c r="I403" s="509"/>
      <c r="J403" s="282">
        <f t="shared" si="94"/>
        <v>0</v>
      </c>
      <c r="K403" s="396"/>
      <c r="L403" s="104"/>
      <c r="N403" s="104"/>
      <c r="O403" s="104"/>
    </row>
    <row r="404" spans="1:24" s="93" customFormat="1" ht="31.5" x14ac:dyDescent="0.25">
      <c r="A404" s="267" t="s">
        <v>741</v>
      </c>
      <c r="B404" s="459" t="s">
        <v>5</v>
      </c>
      <c r="C404" s="247" t="s">
        <v>29</v>
      </c>
      <c r="D404" s="296" t="s">
        <v>740</v>
      </c>
      <c r="E404" s="261"/>
      <c r="F404" s="282">
        <f>F405</f>
        <v>21059</v>
      </c>
      <c r="G404" s="509"/>
      <c r="H404" s="282">
        <f t="shared" si="94"/>
        <v>0</v>
      </c>
      <c r="I404" s="509"/>
      <c r="J404" s="282">
        <f t="shared" si="94"/>
        <v>0</v>
      </c>
      <c r="K404" s="396"/>
      <c r="L404" s="104"/>
      <c r="N404" s="104"/>
      <c r="O404" s="104"/>
    </row>
    <row r="405" spans="1:24" s="93" customFormat="1" ht="31.5" x14ac:dyDescent="0.25">
      <c r="A405" s="267" t="s">
        <v>742</v>
      </c>
      <c r="B405" s="459" t="s">
        <v>5</v>
      </c>
      <c r="C405" s="247" t="s">
        <v>29</v>
      </c>
      <c r="D405" s="296" t="s">
        <v>753</v>
      </c>
      <c r="E405" s="261"/>
      <c r="F405" s="282">
        <f>F406</f>
        <v>21059</v>
      </c>
      <c r="G405" s="509"/>
      <c r="H405" s="282">
        <f t="shared" si="94"/>
        <v>0</v>
      </c>
      <c r="I405" s="509"/>
      <c r="J405" s="282">
        <f t="shared" si="94"/>
        <v>0</v>
      </c>
      <c r="K405" s="396"/>
      <c r="L405" s="104"/>
      <c r="N405" s="104"/>
      <c r="O405" s="104"/>
    </row>
    <row r="406" spans="1:24" s="93" customFormat="1" x14ac:dyDescent="0.25">
      <c r="A406" s="267" t="s">
        <v>116</v>
      </c>
      <c r="B406" s="459" t="s">
        <v>5</v>
      </c>
      <c r="C406" s="247" t="s">
        <v>29</v>
      </c>
      <c r="D406" s="296" t="s">
        <v>753</v>
      </c>
      <c r="E406" s="261" t="s">
        <v>36</v>
      </c>
      <c r="F406" s="282">
        <f>F407</f>
        <v>21059</v>
      </c>
      <c r="G406" s="509"/>
      <c r="H406" s="282">
        <f t="shared" si="94"/>
        <v>0</v>
      </c>
      <c r="I406" s="509"/>
      <c r="J406" s="282">
        <f t="shared" si="94"/>
        <v>0</v>
      </c>
      <c r="K406" s="396"/>
      <c r="L406" s="104"/>
      <c r="N406" s="104"/>
      <c r="O406" s="104"/>
    </row>
    <row r="407" spans="1:24" s="93" customFormat="1" x14ac:dyDescent="0.25">
      <c r="A407" s="267" t="s">
        <v>50</v>
      </c>
      <c r="B407" s="459" t="s">
        <v>5</v>
      </c>
      <c r="C407" s="247" t="s">
        <v>29</v>
      </c>
      <c r="D407" s="296" t="s">
        <v>753</v>
      </c>
      <c r="E407" s="261" t="s">
        <v>63</v>
      </c>
      <c r="F407" s="282">
        <f>'ведом. 2026-2028'!AD801</f>
        <v>21059</v>
      </c>
      <c r="G407" s="509"/>
      <c r="H407" s="282">
        <f>'ведом. 2026-2028'!AE801</f>
        <v>0</v>
      </c>
      <c r="I407" s="509"/>
      <c r="J407" s="282">
        <f>'ведом. 2026-2028'!AF801</f>
        <v>0</v>
      </c>
      <c r="K407" s="396"/>
      <c r="L407" s="104"/>
      <c r="N407" s="104"/>
      <c r="O407" s="104"/>
    </row>
    <row r="408" spans="1:24" s="105" customFormat="1" x14ac:dyDescent="0.25">
      <c r="A408" s="312" t="s">
        <v>178</v>
      </c>
      <c r="B408" s="459" t="s">
        <v>5</v>
      </c>
      <c r="C408" s="247" t="s">
        <v>29</v>
      </c>
      <c r="D408" s="296" t="s">
        <v>108</v>
      </c>
      <c r="E408" s="248"/>
      <c r="F408" s="282">
        <f>F409</f>
        <v>19600</v>
      </c>
      <c r="G408" s="509"/>
      <c r="H408" s="282">
        <f t="shared" ref="H408:J412" si="95">H409</f>
        <v>0</v>
      </c>
      <c r="I408" s="509"/>
      <c r="J408" s="282">
        <f t="shared" si="95"/>
        <v>0</v>
      </c>
      <c r="K408" s="396"/>
      <c r="L408" s="104"/>
      <c r="N408" s="104"/>
      <c r="O408" s="104"/>
      <c r="R408" s="19"/>
      <c r="S408" s="121"/>
      <c r="T408" s="122"/>
      <c r="U408" s="122"/>
      <c r="V408" s="123"/>
      <c r="W408" s="123"/>
      <c r="X408" s="124"/>
    </row>
    <row r="409" spans="1:24" s="105" customFormat="1" x14ac:dyDescent="0.25">
      <c r="A409" s="267" t="s">
        <v>46</v>
      </c>
      <c r="B409" s="459" t="s">
        <v>5</v>
      </c>
      <c r="C409" s="247" t="s">
        <v>29</v>
      </c>
      <c r="D409" s="296" t="s">
        <v>182</v>
      </c>
      <c r="E409" s="248"/>
      <c r="F409" s="282">
        <f>F410</f>
        <v>19600</v>
      </c>
      <c r="G409" s="509"/>
      <c r="H409" s="282">
        <f t="shared" si="95"/>
        <v>0</v>
      </c>
      <c r="I409" s="509"/>
      <c r="J409" s="282">
        <f t="shared" si="95"/>
        <v>0</v>
      </c>
      <c r="K409" s="396"/>
      <c r="L409" s="104"/>
      <c r="N409" s="104"/>
      <c r="O409" s="104"/>
      <c r="R409" s="19"/>
      <c r="S409" s="121"/>
      <c r="T409" s="122"/>
      <c r="U409" s="122"/>
      <c r="V409" s="123"/>
      <c r="W409" s="123"/>
      <c r="X409" s="124"/>
    </row>
    <row r="410" spans="1:24" s="105" customFormat="1" ht="31.5" x14ac:dyDescent="0.25">
      <c r="A410" s="267" t="s">
        <v>312</v>
      </c>
      <c r="B410" s="459" t="s">
        <v>5</v>
      </c>
      <c r="C410" s="247" t="s">
        <v>29</v>
      </c>
      <c r="D410" s="296" t="s">
        <v>184</v>
      </c>
      <c r="E410" s="248"/>
      <c r="F410" s="282">
        <f>F411</f>
        <v>19600</v>
      </c>
      <c r="G410" s="509"/>
      <c r="H410" s="282">
        <f t="shared" si="95"/>
        <v>0</v>
      </c>
      <c r="I410" s="509"/>
      <c r="J410" s="282">
        <f t="shared" si="95"/>
        <v>0</v>
      </c>
      <c r="K410" s="396"/>
      <c r="L410" s="104"/>
      <c r="N410" s="104"/>
      <c r="O410" s="104"/>
      <c r="R410" s="19"/>
      <c r="S410" s="121"/>
      <c r="T410" s="122"/>
      <c r="U410" s="122"/>
      <c r="V410" s="123"/>
      <c r="W410" s="123"/>
      <c r="X410" s="124"/>
    </row>
    <row r="411" spans="1:24" s="105" customFormat="1" x14ac:dyDescent="0.25">
      <c r="A411" s="267" t="s">
        <v>712</v>
      </c>
      <c r="B411" s="459" t="s">
        <v>5</v>
      </c>
      <c r="C411" s="247" t="s">
        <v>29</v>
      </c>
      <c r="D411" s="296" t="s">
        <v>713</v>
      </c>
      <c r="E411" s="248"/>
      <c r="F411" s="282">
        <f>F412</f>
        <v>19600</v>
      </c>
      <c r="G411" s="509"/>
      <c r="H411" s="282">
        <f t="shared" si="95"/>
        <v>0</v>
      </c>
      <c r="I411" s="509"/>
      <c r="J411" s="282">
        <f t="shared" si="95"/>
        <v>0</v>
      </c>
      <c r="K411" s="396"/>
      <c r="L411" s="104"/>
      <c r="N411" s="104"/>
      <c r="O411" s="104"/>
      <c r="R411" s="19"/>
      <c r="S411" s="121"/>
      <c r="T411" s="122"/>
      <c r="U411" s="122"/>
      <c r="V411" s="123"/>
      <c r="W411" s="123"/>
      <c r="X411" s="124"/>
    </row>
    <row r="412" spans="1:24" s="105" customFormat="1" x14ac:dyDescent="0.25">
      <c r="A412" s="267" t="s">
        <v>41</v>
      </c>
      <c r="B412" s="459" t="s">
        <v>5</v>
      </c>
      <c r="C412" s="247" t="s">
        <v>29</v>
      </c>
      <c r="D412" s="296" t="s">
        <v>713</v>
      </c>
      <c r="E412" s="248">
        <v>800</v>
      </c>
      <c r="F412" s="282">
        <f>F413</f>
        <v>19600</v>
      </c>
      <c r="G412" s="509"/>
      <c r="H412" s="282">
        <f t="shared" si="95"/>
        <v>0</v>
      </c>
      <c r="I412" s="509"/>
      <c r="J412" s="282">
        <f t="shared" si="95"/>
        <v>0</v>
      </c>
      <c r="K412" s="396"/>
      <c r="L412" s="104"/>
      <c r="N412" s="104"/>
      <c r="O412" s="104"/>
      <c r="R412" s="19"/>
      <c r="S412" s="121"/>
      <c r="T412" s="122"/>
      <c r="U412" s="122"/>
      <c r="V412" s="123"/>
      <c r="W412" s="123"/>
      <c r="X412" s="124"/>
    </row>
    <row r="413" spans="1:24" s="105" customFormat="1" ht="31.5" x14ac:dyDescent="0.25">
      <c r="A413" s="267" t="s">
        <v>117</v>
      </c>
      <c r="B413" s="459" t="s">
        <v>5</v>
      </c>
      <c r="C413" s="247" t="s">
        <v>29</v>
      </c>
      <c r="D413" s="296" t="s">
        <v>713</v>
      </c>
      <c r="E413" s="248">
        <v>810</v>
      </c>
      <c r="F413" s="282">
        <f>'ведом. 2026-2028'!AD555</f>
        <v>19600</v>
      </c>
      <c r="G413" s="509"/>
      <c r="H413" s="282">
        <f>'ведом. 2026-2028'!AF555</f>
        <v>0</v>
      </c>
      <c r="I413" s="509"/>
      <c r="J413" s="282">
        <f>'ведом. 2026-2028'!AH555</f>
        <v>0</v>
      </c>
      <c r="K413" s="396"/>
      <c r="L413" s="104"/>
      <c r="N413" s="104"/>
      <c r="O413" s="104"/>
      <c r="R413" s="19"/>
      <c r="S413" s="121"/>
      <c r="T413" s="122"/>
      <c r="U413" s="122"/>
      <c r="V413" s="123"/>
      <c r="W413" s="123"/>
      <c r="X413" s="124"/>
    </row>
    <row r="414" spans="1:24" s="93" customFormat="1" x14ac:dyDescent="0.25">
      <c r="A414" s="435" t="s">
        <v>18</v>
      </c>
      <c r="B414" s="457" t="s">
        <v>5</v>
      </c>
      <c r="C414" s="1" t="s">
        <v>7</v>
      </c>
      <c r="D414" s="371"/>
      <c r="E414" s="461"/>
      <c r="F414" s="282">
        <f t="shared" ref="F414:K414" si="96">F445+F433+F415+F439+F426+F477</f>
        <v>978222.59999999986</v>
      </c>
      <c r="G414" s="509">
        <f t="shared" si="96"/>
        <v>376201.5</v>
      </c>
      <c r="H414" s="282">
        <f t="shared" si="96"/>
        <v>1171773.5</v>
      </c>
      <c r="I414" s="509">
        <f t="shared" si="96"/>
        <v>586785.6</v>
      </c>
      <c r="J414" s="282">
        <f t="shared" si="96"/>
        <v>941739.4</v>
      </c>
      <c r="K414" s="396">
        <f t="shared" si="96"/>
        <v>393589.3</v>
      </c>
      <c r="L414" s="104"/>
      <c r="N414" s="104"/>
      <c r="O414" s="104"/>
    </row>
    <row r="415" spans="1:24" s="93" customFormat="1" ht="31.5" x14ac:dyDescent="0.25">
      <c r="A415" s="330" t="s">
        <v>153</v>
      </c>
      <c r="B415" s="457" t="s">
        <v>5</v>
      </c>
      <c r="C415" s="1" t="s">
        <v>7</v>
      </c>
      <c r="D415" s="278" t="s">
        <v>98</v>
      </c>
      <c r="E415" s="461"/>
      <c r="F415" s="282">
        <f>F416</f>
        <v>14788.6</v>
      </c>
      <c r="G415" s="509"/>
      <c r="H415" s="282">
        <f>H416</f>
        <v>5974</v>
      </c>
      <c r="I415" s="509"/>
      <c r="J415" s="282">
        <f>J416</f>
        <v>6213</v>
      </c>
      <c r="K415" s="396"/>
      <c r="L415" s="104"/>
      <c r="N415" s="104"/>
      <c r="O415" s="104"/>
    </row>
    <row r="416" spans="1:24" s="93" customFormat="1" x14ac:dyDescent="0.25">
      <c r="A416" s="325" t="s">
        <v>154</v>
      </c>
      <c r="B416" s="457" t="s">
        <v>5</v>
      </c>
      <c r="C416" s="1" t="s">
        <v>7</v>
      </c>
      <c r="D416" s="278" t="s">
        <v>102</v>
      </c>
      <c r="E416" s="461"/>
      <c r="F416" s="282">
        <f>F417+F421</f>
        <v>14788.6</v>
      </c>
      <c r="G416" s="509"/>
      <c r="H416" s="282">
        <f>H417+H421</f>
        <v>5974</v>
      </c>
      <c r="I416" s="509"/>
      <c r="J416" s="282">
        <f>J417+J421</f>
        <v>6213</v>
      </c>
      <c r="K416" s="396"/>
      <c r="L416" s="104"/>
      <c r="N416" s="104"/>
      <c r="O416" s="104"/>
    </row>
    <row r="417" spans="1:15" s="93" customFormat="1" x14ac:dyDescent="0.25">
      <c r="A417" s="437" t="s">
        <v>499</v>
      </c>
      <c r="B417" s="457" t="s">
        <v>5</v>
      </c>
      <c r="C417" s="1" t="s">
        <v>7</v>
      </c>
      <c r="D417" s="278" t="s">
        <v>320</v>
      </c>
      <c r="E417" s="461"/>
      <c r="F417" s="282">
        <f>F418</f>
        <v>5745</v>
      </c>
      <c r="G417" s="509"/>
      <c r="H417" s="282">
        <f>H418</f>
        <v>5974</v>
      </c>
      <c r="I417" s="509"/>
      <c r="J417" s="282">
        <f>J418</f>
        <v>6213</v>
      </c>
      <c r="K417" s="396"/>
      <c r="L417" s="104"/>
      <c r="N417" s="104"/>
      <c r="O417" s="104"/>
    </row>
    <row r="418" spans="1:15" s="93" customFormat="1" x14ac:dyDescent="0.25">
      <c r="A418" s="327" t="s">
        <v>237</v>
      </c>
      <c r="B418" s="457" t="s">
        <v>5</v>
      </c>
      <c r="C418" s="1" t="s">
        <v>7</v>
      </c>
      <c r="D418" s="278" t="s">
        <v>338</v>
      </c>
      <c r="E418" s="461"/>
      <c r="F418" s="282">
        <f>F419</f>
        <v>5745</v>
      </c>
      <c r="G418" s="509"/>
      <c r="H418" s="282">
        <f t="shared" ref="H418:J418" si="97">H419</f>
        <v>5974</v>
      </c>
      <c r="I418" s="509"/>
      <c r="J418" s="282">
        <f t="shared" si="97"/>
        <v>6213</v>
      </c>
      <c r="K418" s="396"/>
      <c r="L418" s="104"/>
      <c r="N418" s="104"/>
      <c r="O418" s="104"/>
    </row>
    <row r="419" spans="1:15" s="93" customFormat="1" x14ac:dyDescent="0.25">
      <c r="A419" s="279" t="s">
        <v>116</v>
      </c>
      <c r="B419" s="457" t="s">
        <v>5</v>
      </c>
      <c r="C419" s="1" t="s">
        <v>7</v>
      </c>
      <c r="D419" s="278" t="s">
        <v>338</v>
      </c>
      <c r="E419" s="461" t="s">
        <v>36</v>
      </c>
      <c r="F419" s="282">
        <f>F420</f>
        <v>5745</v>
      </c>
      <c r="G419" s="509"/>
      <c r="H419" s="282">
        <f>H420</f>
        <v>5974</v>
      </c>
      <c r="I419" s="509"/>
      <c r="J419" s="282">
        <f>J420</f>
        <v>6213</v>
      </c>
      <c r="K419" s="396"/>
      <c r="L419" s="104"/>
      <c r="N419" s="104"/>
      <c r="O419" s="104"/>
    </row>
    <row r="420" spans="1:15" s="93" customFormat="1" x14ac:dyDescent="0.25">
      <c r="A420" s="279" t="s">
        <v>50</v>
      </c>
      <c r="B420" s="457" t="s">
        <v>5</v>
      </c>
      <c r="C420" s="1" t="s">
        <v>7</v>
      </c>
      <c r="D420" s="278" t="s">
        <v>321</v>
      </c>
      <c r="E420" s="461" t="s">
        <v>63</v>
      </c>
      <c r="F420" s="282">
        <f>'ведом. 2026-2028'!AD263</f>
        <v>5745</v>
      </c>
      <c r="G420" s="509"/>
      <c r="H420" s="282">
        <f>'ведом. 2026-2028'!AE263</f>
        <v>5974</v>
      </c>
      <c r="I420" s="509"/>
      <c r="J420" s="282">
        <f>'ведом. 2026-2028'!AF263</f>
        <v>6213</v>
      </c>
      <c r="K420" s="396"/>
      <c r="L420" s="104"/>
      <c r="N420" s="104"/>
      <c r="O420" s="104"/>
    </row>
    <row r="421" spans="1:15" s="93" customFormat="1" ht="31.5" x14ac:dyDescent="0.25">
      <c r="A421" s="327" t="s">
        <v>236</v>
      </c>
      <c r="B421" s="457" t="s">
        <v>5</v>
      </c>
      <c r="C421" s="1" t="s">
        <v>7</v>
      </c>
      <c r="D421" s="278" t="s">
        <v>322</v>
      </c>
      <c r="E421" s="461"/>
      <c r="F421" s="282">
        <f>F422+F424</f>
        <v>9043.6</v>
      </c>
      <c r="G421" s="509"/>
      <c r="H421" s="282">
        <f>H422+H424</f>
        <v>0</v>
      </c>
      <c r="I421" s="509"/>
      <c r="J421" s="282">
        <f>J422+J424</f>
        <v>0</v>
      </c>
      <c r="K421" s="396"/>
      <c r="L421" s="104"/>
      <c r="N421" s="104"/>
      <c r="O421" s="104"/>
    </row>
    <row r="422" spans="1:15" s="93" customFormat="1" ht="47.25" x14ac:dyDescent="0.25">
      <c r="A422" s="279" t="s">
        <v>40</v>
      </c>
      <c r="B422" s="457" t="s">
        <v>5</v>
      </c>
      <c r="C422" s="1" t="s">
        <v>7</v>
      </c>
      <c r="D422" s="278" t="s">
        <v>322</v>
      </c>
      <c r="E422" s="461" t="s">
        <v>123</v>
      </c>
      <c r="F422" s="282">
        <f>F423</f>
        <v>8212.6</v>
      </c>
      <c r="G422" s="509"/>
      <c r="H422" s="282">
        <f>H423</f>
        <v>0</v>
      </c>
      <c r="I422" s="509"/>
      <c r="J422" s="282">
        <f>J423</f>
        <v>0</v>
      </c>
      <c r="K422" s="396"/>
      <c r="L422" s="104"/>
      <c r="N422" s="104"/>
      <c r="O422" s="104"/>
    </row>
    <row r="423" spans="1:15" s="93" customFormat="1" x14ac:dyDescent="0.25">
      <c r="A423" s="279" t="s">
        <v>65</v>
      </c>
      <c r="B423" s="457" t="s">
        <v>5</v>
      </c>
      <c r="C423" s="1" t="s">
        <v>7</v>
      </c>
      <c r="D423" s="278" t="s">
        <v>322</v>
      </c>
      <c r="E423" s="461" t="s">
        <v>124</v>
      </c>
      <c r="F423" s="282">
        <f>'ведом. 2026-2028'!AD266</f>
        <v>8212.6</v>
      </c>
      <c r="G423" s="509"/>
      <c r="H423" s="282">
        <f>'ведом. 2026-2028'!AE266</f>
        <v>0</v>
      </c>
      <c r="I423" s="509"/>
      <c r="J423" s="282">
        <f>'ведом. 2026-2028'!AF266</f>
        <v>0</v>
      </c>
      <c r="K423" s="396"/>
      <c r="L423" s="104"/>
      <c r="N423" s="104"/>
      <c r="O423" s="104"/>
    </row>
    <row r="424" spans="1:15" s="93" customFormat="1" x14ac:dyDescent="0.25">
      <c r="A424" s="279" t="s">
        <v>116</v>
      </c>
      <c r="B424" s="457" t="s">
        <v>5</v>
      </c>
      <c r="C424" s="1" t="s">
        <v>7</v>
      </c>
      <c r="D424" s="278" t="s">
        <v>322</v>
      </c>
      <c r="E424" s="461" t="s">
        <v>36</v>
      </c>
      <c r="F424" s="282">
        <f>F425</f>
        <v>831</v>
      </c>
      <c r="G424" s="509"/>
      <c r="H424" s="282">
        <f>H425</f>
        <v>0</v>
      </c>
      <c r="I424" s="509"/>
      <c r="J424" s="282">
        <f>J425</f>
        <v>0</v>
      </c>
      <c r="K424" s="396"/>
      <c r="L424" s="104"/>
      <c r="N424" s="104"/>
      <c r="O424" s="104"/>
    </row>
    <row r="425" spans="1:15" s="93" customFormat="1" x14ac:dyDescent="0.25">
      <c r="A425" s="279" t="s">
        <v>50</v>
      </c>
      <c r="B425" s="457" t="s">
        <v>5</v>
      </c>
      <c r="C425" s="1" t="s">
        <v>7</v>
      </c>
      <c r="D425" s="278" t="s">
        <v>322</v>
      </c>
      <c r="E425" s="461" t="s">
        <v>63</v>
      </c>
      <c r="F425" s="282">
        <f>'ведом. 2026-2028'!AD268</f>
        <v>831</v>
      </c>
      <c r="G425" s="509"/>
      <c r="H425" s="282">
        <f>'ведом. 2026-2028'!AE268</f>
        <v>0</v>
      </c>
      <c r="I425" s="509"/>
      <c r="J425" s="282">
        <f>'ведом. 2026-2028'!AF268</f>
        <v>0</v>
      </c>
      <c r="K425" s="396"/>
      <c r="L425" s="104"/>
      <c r="N425" s="104"/>
      <c r="O425" s="104"/>
    </row>
    <row r="426" spans="1:15" s="93" customFormat="1" x14ac:dyDescent="0.25">
      <c r="A426" s="330" t="s">
        <v>178</v>
      </c>
      <c r="B426" s="459" t="s">
        <v>5</v>
      </c>
      <c r="C426" s="247" t="s">
        <v>7</v>
      </c>
      <c r="D426" s="298" t="s">
        <v>108</v>
      </c>
      <c r="E426" s="261"/>
      <c r="F426" s="283">
        <f t="shared" ref="F426:F431" si="98">F427</f>
        <v>165</v>
      </c>
      <c r="G426" s="511"/>
      <c r="H426" s="283">
        <f t="shared" ref="H426:H431" si="99">H427</f>
        <v>0</v>
      </c>
      <c r="I426" s="511"/>
      <c r="J426" s="283">
        <f t="shared" ref="J426:J431" si="100">J427</f>
        <v>0</v>
      </c>
      <c r="K426" s="396"/>
      <c r="L426" s="104"/>
      <c r="N426" s="104"/>
      <c r="O426" s="104"/>
    </row>
    <row r="427" spans="1:15" s="93" customFormat="1" x14ac:dyDescent="0.25">
      <c r="A427" s="312" t="s">
        <v>181</v>
      </c>
      <c r="B427" s="459" t="s">
        <v>5</v>
      </c>
      <c r="C427" s="247" t="s">
        <v>7</v>
      </c>
      <c r="D427" s="296" t="s">
        <v>182</v>
      </c>
      <c r="E427" s="261"/>
      <c r="F427" s="283">
        <f t="shared" si="98"/>
        <v>165</v>
      </c>
      <c r="G427" s="511"/>
      <c r="H427" s="283">
        <f t="shared" si="99"/>
        <v>0</v>
      </c>
      <c r="I427" s="511"/>
      <c r="J427" s="283">
        <f t="shared" si="100"/>
        <v>0</v>
      </c>
      <c r="K427" s="396"/>
      <c r="L427" s="104"/>
      <c r="N427" s="104"/>
      <c r="O427" s="104"/>
    </row>
    <row r="428" spans="1:15" s="93" customFormat="1" ht="31.5" x14ac:dyDescent="0.25">
      <c r="A428" s="267" t="s">
        <v>505</v>
      </c>
      <c r="B428" s="459" t="s">
        <v>5</v>
      </c>
      <c r="C428" s="247" t="s">
        <v>7</v>
      </c>
      <c r="D428" s="298" t="s">
        <v>506</v>
      </c>
      <c r="E428" s="261"/>
      <c r="F428" s="283">
        <f t="shared" si="98"/>
        <v>165</v>
      </c>
      <c r="G428" s="511"/>
      <c r="H428" s="283">
        <f t="shared" si="99"/>
        <v>0</v>
      </c>
      <c r="I428" s="511"/>
      <c r="J428" s="283">
        <f t="shared" si="100"/>
        <v>0</v>
      </c>
      <c r="K428" s="396"/>
      <c r="L428" s="104"/>
      <c r="N428" s="104"/>
      <c r="O428" s="104"/>
    </row>
    <row r="429" spans="1:15" s="93" customFormat="1" ht="31.5" x14ac:dyDescent="0.25">
      <c r="A429" s="267" t="s">
        <v>505</v>
      </c>
      <c r="B429" s="459" t="s">
        <v>5</v>
      </c>
      <c r="C429" s="247" t="s">
        <v>7</v>
      </c>
      <c r="D429" s="298" t="s">
        <v>506</v>
      </c>
      <c r="E429" s="248"/>
      <c r="F429" s="283">
        <f t="shared" si="98"/>
        <v>165</v>
      </c>
      <c r="G429" s="511"/>
      <c r="H429" s="283">
        <f t="shared" si="99"/>
        <v>0</v>
      </c>
      <c r="I429" s="511"/>
      <c r="J429" s="283">
        <f t="shared" si="100"/>
        <v>0</v>
      </c>
      <c r="K429" s="396"/>
      <c r="L429" s="104"/>
      <c r="N429" s="104"/>
      <c r="O429" s="104"/>
    </row>
    <row r="430" spans="1:15" s="93" customFormat="1" ht="78.75" x14ac:dyDescent="0.25">
      <c r="A430" s="267" t="s">
        <v>385</v>
      </c>
      <c r="B430" s="459" t="s">
        <v>5</v>
      </c>
      <c r="C430" s="247" t="s">
        <v>7</v>
      </c>
      <c r="D430" s="296" t="s">
        <v>507</v>
      </c>
      <c r="E430" s="248"/>
      <c r="F430" s="283">
        <f t="shared" si="98"/>
        <v>165</v>
      </c>
      <c r="G430" s="511"/>
      <c r="H430" s="283">
        <f t="shared" si="99"/>
        <v>0</v>
      </c>
      <c r="I430" s="511"/>
      <c r="J430" s="283">
        <f t="shared" si="100"/>
        <v>0</v>
      </c>
      <c r="K430" s="396"/>
      <c r="L430" s="104"/>
      <c r="N430" s="104"/>
      <c r="O430" s="104"/>
    </row>
    <row r="431" spans="1:15" s="93" customFormat="1" x14ac:dyDescent="0.25">
      <c r="A431" s="267" t="s">
        <v>116</v>
      </c>
      <c r="B431" s="459" t="s">
        <v>5</v>
      </c>
      <c r="C431" s="247" t="s">
        <v>7</v>
      </c>
      <c r="D431" s="296" t="s">
        <v>507</v>
      </c>
      <c r="E431" s="248">
        <v>200</v>
      </c>
      <c r="F431" s="283">
        <f t="shared" si="98"/>
        <v>165</v>
      </c>
      <c r="G431" s="511"/>
      <c r="H431" s="283">
        <f t="shared" si="99"/>
        <v>0</v>
      </c>
      <c r="I431" s="511"/>
      <c r="J431" s="283">
        <f t="shared" si="100"/>
        <v>0</v>
      </c>
      <c r="K431" s="396"/>
      <c r="L431" s="104"/>
      <c r="N431" s="104"/>
      <c r="O431" s="104"/>
    </row>
    <row r="432" spans="1:15" s="93" customFormat="1" x14ac:dyDescent="0.25">
      <c r="A432" s="267" t="s">
        <v>50</v>
      </c>
      <c r="B432" s="459" t="s">
        <v>5</v>
      </c>
      <c r="C432" s="247" t="s">
        <v>7</v>
      </c>
      <c r="D432" s="296" t="s">
        <v>507</v>
      </c>
      <c r="E432" s="248">
        <v>240</v>
      </c>
      <c r="F432" s="283">
        <f>'ведом. 2026-2028'!AD275</f>
        <v>165</v>
      </c>
      <c r="G432" s="511"/>
      <c r="H432" s="283">
        <f>'ведом. 2026-2028'!AE275</f>
        <v>0</v>
      </c>
      <c r="I432" s="509"/>
      <c r="J432" s="282">
        <f>'ведом. 2026-2028'!AF275</f>
        <v>0</v>
      </c>
      <c r="K432" s="396"/>
      <c r="L432" s="104"/>
      <c r="N432" s="104"/>
      <c r="O432" s="104"/>
    </row>
    <row r="433" spans="1:15" s="93" customFormat="1" ht="31.5" x14ac:dyDescent="0.25">
      <c r="A433" s="330" t="s">
        <v>286</v>
      </c>
      <c r="B433" s="457" t="s">
        <v>5</v>
      </c>
      <c r="C433" s="1" t="s">
        <v>7</v>
      </c>
      <c r="D433" s="232" t="s">
        <v>128</v>
      </c>
      <c r="E433" s="461"/>
      <c r="F433" s="282">
        <f>F434</f>
        <v>810</v>
      </c>
      <c r="G433" s="509"/>
      <c r="H433" s="282">
        <f>H434</f>
        <v>0</v>
      </c>
      <c r="I433" s="509"/>
      <c r="J433" s="282">
        <f>J434</f>
        <v>0</v>
      </c>
      <c r="K433" s="396"/>
      <c r="L433" s="104"/>
      <c r="N433" s="104"/>
      <c r="O433" s="104"/>
    </row>
    <row r="434" spans="1:15" s="93" customFormat="1" ht="47.25" x14ac:dyDescent="0.25">
      <c r="A434" s="330" t="s">
        <v>752</v>
      </c>
      <c r="B434" s="457" t="s">
        <v>5</v>
      </c>
      <c r="C434" s="1" t="s">
        <v>7</v>
      </c>
      <c r="D434" s="232" t="s">
        <v>287</v>
      </c>
      <c r="E434" s="280"/>
      <c r="F434" s="282">
        <f>F435</f>
        <v>810</v>
      </c>
      <c r="G434" s="509"/>
      <c r="H434" s="282">
        <f>H435</f>
        <v>0</v>
      </c>
      <c r="I434" s="509"/>
      <c r="J434" s="282">
        <f>J435</f>
        <v>0</v>
      </c>
      <c r="K434" s="396"/>
      <c r="L434" s="104"/>
      <c r="N434" s="104"/>
      <c r="O434" s="104"/>
    </row>
    <row r="435" spans="1:15" s="93" customFormat="1" x14ac:dyDescent="0.25">
      <c r="A435" s="436" t="s">
        <v>291</v>
      </c>
      <c r="B435" s="457" t="s">
        <v>5</v>
      </c>
      <c r="C435" s="1" t="s">
        <v>7</v>
      </c>
      <c r="D435" s="232" t="s">
        <v>292</v>
      </c>
      <c r="E435" s="280"/>
      <c r="F435" s="282">
        <f>F436</f>
        <v>810</v>
      </c>
      <c r="G435" s="509"/>
      <c r="H435" s="282">
        <f>H436</f>
        <v>0</v>
      </c>
      <c r="I435" s="509"/>
      <c r="J435" s="282">
        <f>J436</f>
        <v>0</v>
      </c>
      <c r="K435" s="396"/>
      <c r="L435" s="104"/>
      <c r="N435" s="104"/>
      <c r="O435" s="104"/>
    </row>
    <row r="436" spans="1:15" s="93" customFormat="1" ht="47.25" x14ac:dyDescent="0.25">
      <c r="A436" s="437" t="s">
        <v>334</v>
      </c>
      <c r="B436" s="457" t="s">
        <v>5</v>
      </c>
      <c r="C436" s="1" t="s">
        <v>7</v>
      </c>
      <c r="D436" s="232" t="s">
        <v>293</v>
      </c>
      <c r="E436" s="280"/>
      <c r="F436" s="282">
        <f>F437</f>
        <v>810</v>
      </c>
      <c r="G436" s="509"/>
      <c r="H436" s="282">
        <f>H437</f>
        <v>0</v>
      </c>
      <c r="I436" s="509"/>
      <c r="J436" s="282">
        <f>J437</f>
        <v>0</v>
      </c>
      <c r="K436" s="396"/>
      <c r="L436" s="104"/>
      <c r="N436" s="104"/>
      <c r="O436" s="104"/>
    </row>
    <row r="437" spans="1:15" s="93" customFormat="1" x14ac:dyDescent="0.25">
      <c r="A437" s="435" t="s">
        <v>116</v>
      </c>
      <c r="B437" s="457" t="s">
        <v>5</v>
      </c>
      <c r="C437" s="1" t="s">
        <v>7</v>
      </c>
      <c r="D437" s="232" t="s">
        <v>293</v>
      </c>
      <c r="E437" s="280">
        <v>200</v>
      </c>
      <c r="F437" s="282">
        <f>F438</f>
        <v>810</v>
      </c>
      <c r="G437" s="509"/>
      <c r="H437" s="282">
        <f>H438</f>
        <v>0</v>
      </c>
      <c r="I437" s="509"/>
      <c r="J437" s="282">
        <f>J438</f>
        <v>0</v>
      </c>
      <c r="K437" s="396"/>
      <c r="L437" s="104"/>
      <c r="N437" s="104"/>
      <c r="O437" s="104"/>
    </row>
    <row r="438" spans="1:15" s="93" customFormat="1" x14ac:dyDescent="0.25">
      <c r="A438" s="435" t="s">
        <v>50</v>
      </c>
      <c r="B438" s="457" t="s">
        <v>5</v>
      </c>
      <c r="C438" s="1" t="s">
        <v>7</v>
      </c>
      <c r="D438" s="232" t="s">
        <v>293</v>
      </c>
      <c r="E438" s="280">
        <v>240</v>
      </c>
      <c r="F438" s="282">
        <f>'ведом. 2026-2028'!AD281</f>
        <v>810</v>
      </c>
      <c r="G438" s="509"/>
      <c r="H438" s="282">
        <f>'ведом. 2026-2028'!AE281</f>
        <v>0</v>
      </c>
      <c r="I438" s="509"/>
      <c r="J438" s="282">
        <f>'ведом. 2026-2028'!AF281</f>
        <v>0</v>
      </c>
      <c r="K438" s="396"/>
      <c r="L438" s="104"/>
      <c r="N438" s="104"/>
      <c r="O438" s="104"/>
    </row>
    <row r="439" spans="1:15" s="93" customFormat="1" x14ac:dyDescent="0.25">
      <c r="A439" s="433" t="s">
        <v>238</v>
      </c>
      <c r="B439" s="457" t="s">
        <v>5</v>
      </c>
      <c r="C439" s="1" t="s">
        <v>7</v>
      </c>
      <c r="D439" s="232" t="s">
        <v>239</v>
      </c>
      <c r="E439" s="115"/>
      <c r="F439" s="282">
        <f>F440</f>
        <v>700</v>
      </c>
      <c r="G439" s="509"/>
      <c r="H439" s="282">
        <f t="shared" ref="H439:J443" si="101">H440</f>
        <v>0</v>
      </c>
      <c r="I439" s="509"/>
      <c r="J439" s="282">
        <f t="shared" si="101"/>
        <v>0</v>
      </c>
      <c r="K439" s="396"/>
      <c r="L439" s="104"/>
      <c r="N439" s="104"/>
      <c r="O439" s="104"/>
    </row>
    <row r="440" spans="1:15" s="93" customFormat="1" x14ac:dyDescent="0.25">
      <c r="A440" s="433" t="s">
        <v>669</v>
      </c>
      <c r="B440" s="457" t="s">
        <v>5</v>
      </c>
      <c r="C440" s="1" t="s">
        <v>7</v>
      </c>
      <c r="D440" s="232" t="s">
        <v>240</v>
      </c>
      <c r="E440" s="342"/>
      <c r="F440" s="282">
        <f>F441</f>
        <v>700</v>
      </c>
      <c r="G440" s="509"/>
      <c r="H440" s="282">
        <f t="shared" si="101"/>
        <v>0</v>
      </c>
      <c r="I440" s="509"/>
      <c r="J440" s="282">
        <f t="shared" si="101"/>
        <v>0</v>
      </c>
      <c r="K440" s="396"/>
      <c r="L440" s="104"/>
      <c r="N440" s="104"/>
      <c r="O440" s="104"/>
    </row>
    <row r="441" spans="1:15" s="93" customFormat="1" ht="31.5" x14ac:dyDescent="0.25">
      <c r="A441" s="433" t="s">
        <v>571</v>
      </c>
      <c r="B441" s="457" t="s">
        <v>5</v>
      </c>
      <c r="C441" s="1" t="s">
        <v>7</v>
      </c>
      <c r="D441" s="232" t="s">
        <v>568</v>
      </c>
      <c r="E441" s="280"/>
      <c r="F441" s="282">
        <f>F442</f>
        <v>700</v>
      </c>
      <c r="G441" s="509"/>
      <c r="H441" s="282">
        <f t="shared" si="101"/>
        <v>0</v>
      </c>
      <c r="I441" s="509"/>
      <c r="J441" s="282">
        <f t="shared" si="101"/>
        <v>0</v>
      </c>
      <c r="K441" s="396"/>
      <c r="L441" s="104"/>
      <c r="N441" s="104"/>
      <c r="O441" s="104"/>
    </row>
    <row r="442" spans="1:15" s="93" customFormat="1" ht="31.5" x14ac:dyDescent="0.25">
      <c r="A442" s="330" t="s">
        <v>570</v>
      </c>
      <c r="B442" s="457" t="s">
        <v>5</v>
      </c>
      <c r="C442" s="1" t="s">
        <v>7</v>
      </c>
      <c r="D442" s="232" t="s">
        <v>569</v>
      </c>
      <c r="E442" s="280"/>
      <c r="F442" s="282">
        <f>F443</f>
        <v>700</v>
      </c>
      <c r="G442" s="509"/>
      <c r="H442" s="282">
        <f t="shared" si="101"/>
        <v>0</v>
      </c>
      <c r="I442" s="509"/>
      <c r="J442" s="282">
        <f t="shared" si="101"/>
        <v>0</v>
      </c>
      <c r="K442" s="396"/>
      <c r="L442" s="104"/>
      <c r="N442" s="104"/>
      <c r="O442" s="104"/>
    </row>
    <row r="443" spans="1:15" s="93" customFormat="1" x14ac:dyDescent="0.25">
      <c r="A443" s="434" t="s">
        <v>116</v>
      </c>
      <c r="B443" s="457" t="s">
        <v>5</v>
      </c>
      <c r="C443" s="1" t="s">
        <v>7</v>
      </c>
      <c r="D443" s="232" t="s">
        <v>569</v>
      </c>
      <c r="E443" s="280">
        <v>200</v>
      </c>
      <c r="F443" s="282">
        <f>F444</f>
        <v>700</v>
      </c>
      <c r="G443" s="509"/>
      <c r="H443" s="282">
        <f t="shared" si="101"/>
        <v>0</v>
      </c>
      <c r="I443" s="509"/>
      <c r="J443" s="282">
        <f t="shared" si="101"/>
        <v>0</v>
      </c>
      <c r="K443" s="396"/>
      <c r="L443" s="104"/>
      <c r="N443" s="104"/>
      <c r="O443" s="104"/>
    </row>
    <row r="444" spans="1:15" s="93" customFormat="1" x14ac:dyDescent="0.25">
      <c r="A444" s="434" t="s">
        <v>50</v>
      </c>
      <c r="B444" s="457" t="s">
        <v>5</v>
      </c>
      <c r="C444" s="1" t="s">
        <v>7</v>
      </c>
      <c r="D444" s="232" t="s">
        <v>569</v>
      </c>
      <c r="E444" s="280">
        <v>240</v>
      </c>
      <c r="F444" s="282">
        <f>'ведом. 2026-2028'!AD287</f>
        <v>700</v>
      </c>
      <c r="G444" s="509"/>
      <c r="H444" s="282">
        <f>'ведом. 2026-2028'!AE287</f>
        <v>0</v>
      </c>
      <c r="I444" s="509"/>
      <c r="J444" s="282">
        <f>'ведом. 2026-2028'!AF287</f>
        <v>0</v>
      </c>
      <c r="K444" s="396"/>
      <c r="L444" s="104"/>
      <c r="N444" s="104"/>
      <c r="O444" s="104"/>
    </row>
    <row r="445" spans="1:15" s="93" customFormat="1" x14ac:dyDescent="0.25">
      <c r="A445" s="330" t="s">
        <v>233</v>
      </c>
      <c r="B445" s="457" t="s">
        <v>5</v>
      </c>
      <c r="C445" s="1" t="s">
        <v>7</v>
      </c>
      <c r="D445" s="232" t="s">
        <v>234</v>
      </c>
      <c r="E445" s="461"/>
      <c r="F445" s="504">
        <f>F446</f>
        <v>647434.19999999995</v>
      </c>
      <c r="G445" s="504">
        <f t="shared" ref="G445:K445" si="102">G446</f>
        <v>376201.5</v>
      </c>
      <c r="H445" s="504">
        <f t="shared" si="102"/>
        <v>887712.2</v>
      </c>
      <c r="I445" s="504">
        <f t="shared" si="102"/>
        <v>586785.6</v>
      </c>
      <c r="J445" s="504">
        <f t="shared" si="102"/>
        <v>658795.1</v>
      </c>
      <c r="K445" s="504">
        <f t="shared" si="102"/>
        <v>393589.3</v>
      </c>
      <c r="L445" s="104"/>
      <c r="N445" s="104"/>
      <c r="O445" s="104"/>
    </row>
    <row r="446" spans="1:15" s="93" customFormat="1" x14ac:dyDescent="0.25">
      <c r="A446" s="325" t="s">
        <v>352</v>
      </c>
      <c r="B446" s="457" t="s">
        <v>5</v>
      </c>
      <c r="C446" s="1" t="s">
        <v>7</v>
      </c>
      <c r="D446" s="232" t="s">
        <v>353</v>
      </c>
      <c r="E446" s="461"/>
      <c r="F446" s="504">
        <f>F470+F447+F457</f>
        <v>647434.19999999995</v>
      </c>
      <c r="G446" s="504">
        <f t="shared" ref="G446:K446" si="103">G470+G447+G457</f>
        <v>376201.5</v>
      </c>
      <c r="H446" s="504">
        <f t="shared" si="103"/>
        <v>887712.2</v>
      </c>
      <c r="I446" s="504">
        <f t="shared" si="103"/>
        <v>586785.6</v>
      </c>
      <c r="J446" s="504">
        <f t="shared" si="103"/>
        <v>658795.1</v>
      </c>
      <c r="K446" s="504">
        <f t="shared" si="103"/>
        <v>393589.3</v>
      </c>
      <c r="L446" s="104"/>
      <c r="N446" s="104"/>
      <c r="O446" s="104"/>
    </row>
    <row r="447" spans="1:15" s="93" customFormat="1" ht="31.5" x14ac:dyDescent="0.25">
      <c r="A447" s="325" t="s">
        <v>376</v>
      </c>
      <c r="B447" s="457" t="s">
        <v>5</v>
      </c>
      <c r="C447" s="1" t="s">
        <v>7</v>
      </c>
      <c r="D447" s="232" t="s">
        <v>377</v>
      </c>
      <c r="E447" s="461"/>
      <c r="F447" s="504">
        <f>F448+F454+F451</f>
        <v>380529.3</v>
      </c>
      <c r="G447" s="512">
        <f t="shared" ref="G447:J447" si="104">G448+G454+G451</f>
        <v>311233.59999999998</v>
      </c>
      <c r="H447" s="504">
        <f t="shared" si="104"/>
        <v>0</v>
      </c>
      <c r="I447" s="512"/>
      <c r="J447" s="504">
        <f t="shared" si="104"/>
        <v>0</v>
      </c>
      <c r="K447" s="519"/>
      <c r="L447" s="104"/>
      <c r="N447" s="104"/>
      <c r="O447" s="104"/>
    </row>
    <row r="448" spans="1:15" s="93" customFormat="1" ht="31.5" x14ac:dyDescent="0.25">
      <c r="A448" s="312" t="s">
        <v>671</v>
      </c>
      <c r="B448" s="457" t="s">
        <v>5</v>
      </c>
      <c r="C448" s="1" t="s">
        <v>7</v>
      </c>
      <c r="D448" s="296" t="s">
        <v>670</v>
      </c>
      <c r="E448" s="461"/>
      <c r="F448" s="504">
        <f>F449</f>
        <v>41995</v>
      </c>
      <c r="G448" s="512"/>
      <c r="H448" s="504">
        <f>H449</f>
        <v>0</v>
      </c>
      <c r="I448" s="512"/>
      <c r="J448" s="504">
        <f t="shared" ref="J448" si="105">J449</f>
        <v>0</v>
      </c>
      <c r="K448" s="519"/>
      <c r="L448" s="104"/>
      <c r="N448" s="104"/>
      <c r="O448" s="104"/>
    </row>
    <row r="449" spans="1:15" s="93" customFormat="1" x14ac:dyDescent="0.25">
      <c r="A449" s="279" t="s">
        <v>116</v>
      </c>
      <c r="B449" s="457" t="s">
        <v>5</v>
      </c>
      <c r="C449" s="1" t="s">
        <v>7</v>
      </c>
      <c r="D449" s="296" t="s">
        <v>670</v>
      </c>
      <c r="E449" s="461" t="s">
        <v>36</v>
      </c>
      <c r="F449" s="504">
        <f>F450</f>
        <v>41995</v>
      </c>
      <c r="G449" s="512"/>
      <c r="H449" s="504">
        <f>H450</f>
        <v>0</v>
      </c>
      <c r="I449" s="512"/>
      <c r="J449" s="504">
        <f>J450</f>
        <v>0</v>
      </c>
      <c r="K449" s="519"/>
      <c r="L449" s="104"/>
      <c r="N449" s="104"/>
      <c r="O449" s="104"/>
    </row>
    <row r="450" spans="1:15" s="93" customFormat="1" x14ac:dyDescent="0.25">
      <c r="A450" s="279" t="s">
        <v>50</v>
      </c>
      <c r="B450" s="457" t="s">
        <v>5</v>
      </c>
      <c r="C450" s="1" t="s">
        <v>7</v>
      </c>
      <c r="D450" s="296" t="s">
        <v>670</v>
      </c>
      <c r="E450" s="461" t="s">
        <v>63</v>
      </c>
      <c r="F450" s="504">
        <f>'ведом. 2026-2028'!AD808</f>
        <v>41995</v>
      </c>
      <c r="G450" s="512"/>
      <c r="H450" s="504">
        <f>'ведом. 2026-2028'!AE808</f>
        <v>0</v>
      </c>
      <c r="I450" s="512"/>
      <c r="J450" s="504">
        <f>'ведом. 2026-2028'!AF808</f>
        <v>0</v>
      </c>
      <c r="K450" s="519"/>
      <c r="L450" s="104"/>
      <c r="N450" s="104"/>
      <c r="O450" s="104"/>
    </row>
    <row r="451" spans="1:15" s="93" customFormat="1" x14ac:dyDescent="0.25">
      <c r="A451" s="267" t="s">
        <v>708</v>
      </c>
      <c r="B451" s="459" t="s">
        <v>5</v>
      </c>
      <c r="C451" s="247" t="s">
        <v>7</v>
      </c>
      <c r="D451" s="296" t="s">
        <v>709</v>
      </c>
      <c r="E451" s="261"/>
      <c r="F451" s="504">
        <f>F452</f>
        <v>10920</v>
      </c>
      <c r="G451" s="512"/>
      <c r="H451" s="504">
        <f t="shared" ref="H451:J452" si="106">H452</f>
        <v>0</v>
      </c>
      <c r="I451" s="512"/>
      <c r="J451" s="504">
        <f t="shared" si="106"/>
        <v>0</v>
      </c>
      <c r="K451" s="519"/>
      <c r="L451" s="104"/>
      <c r="N451" s="104"/>
      <c r="O451" s="104"/>
    </row>
    <row r="452" spans="1:15" s="93" customFormat="1" x14ac:dyDescent="0.25">
      <c r="A452" s="267" t="s">
        <v>116</v>
      </c>
      <c r="B452" s="459" t="s">
        <v>5</v>
      </c>
      <c r="C452" s="247" t="s">
        <v>7</v>
      </c>
      <c r="D452" s="296" t="s">
        <v>709</v>
      </c>
      <c r="E452" s="261" t="s">
        <v>36</v>
      </c>
      <c r="F452" s="504">
        <f>F453</f>
        <v>10920</v>
      </c>
      <c r="G452" s="512"/>
      <c r="H452" s="504">
        <f t="shared" si="106"/>
        <v>0</v>
      </c>
      <c r="I452" s="512"/>
      <c r="J452" s="504">
        <f t="shared" si="106"/>
        <v>0</v>
      </c>
      <c r="K452" s="519"/>
      <c r="L452" s="104"/>
      <c r="N452" s="104"/>
      <c r="O452" s="104"/>
    </row>
    <row r="453" spans="1:15" s="93" customFormat="1" x14ac:dyDescent="0.25">
      <c r="A453" s="267" t="s">
        <v>50</v>
      </c>
      <c r="B453" s="459" t="s">
        <v>5</v>
      </c>
      <c r="C453" s="247" t="s">
        <v>7</v>
      </c>
      <c r="D453" s="296" t="s">
        <v>709</v>
      </c>
      <c r="E453" s="261" t="s">
        <v>63</v>
      </c>
      <c r="F453" s="504">
        <f>'ведом. 2026-2028'!AD811</f>
        <v>10920</v>
      </c>
      <c r="G453" s="512"/>
      <c r="H453" s="504">
        <f>'ведом. 2026-2028'!AE811</f>
        <v>0</v>
      </c>
      <c r="I453" s="512"/>
      <c r="J453" s="504">
        <f>'ведом. 2026-2028'!AF811</f>
        <v>0</v>
      </c>
      <c r="K453" s="519"/>
      <c r="L453" s="104"/>
      <c r="N453" s="104"/>
      <c r="O453" s="104"/>
    </row>
    <row r="454" spans="1:15" s="93" customFormat="1" x14ac:dyDescent="0.25">
      <c r="A454" s="312" t="s">
        <v>678</v>
      </c>
      <c r="B454" s="459" t="s">
        <v>5</v>
      </c>
      <c r="C454" s="247" t="s">
        <v>7</v>
      </c>
      <c r="D454" s="296" t="s">
        <v>677</v>
      </c>
      <c r="E454" s="261"/>
      <c r="F454" s="504">
        <f>F455</f>
        <v>327614.3</v>
      </c>
      <c r="G454" s="512">
        <f t="shared" ref="G454:J454" si="107">G455</f>
        <v>311233.59999999998</v>
      </c>
      <c r="H454" s="504">
        <f t="shared" si="107"/>
        <v>0</v>
      </c>
      <c r="I454" s="512"/>
      <c r="J454" s="504">
        <f t="shared" si="107"/>
        <v>0</v>
      </c>
      <c r="K454" s="519"/>
      <c r="L454" s="104"/>
      <c r="N454" s="104"/>
      <c r="O454" s="104"/>
    </row>
    <row r="455" spans="1:15" s="93" customFormat="1" x14ac:dyDescent="0.25">
      <c r="A455" s="267" t="s">
        <v>116</v>
      </c>
      <c r="B455" s="459" t="s">
        <v>5</v>
      </c>
      <c r="C455" s="247" t="s">
        <v>7</v>
      </c>
      <c r="D455" s="296" t="s">
        <v>677</v>
      </c>
      <c r="E455" s="261" t="s">
        <v>36</v>
      </c>
      <c r="F455" s="504">
        <f>F456</f>
        <v>327614.3</v>
      </c>
      <c r="G455" s="512">
        <f t="shared" ref="G455:J455" si="108">G456</f>
        <v>311233.59999999998</v>
      </c>
      <c r="H455" s="504">
        <f t="shared" si="108"/>
        <v>0</v>
      </c>
      <c r="I455" s="512"/>
      <c r="J455" s="504">
        <f t="shared" si="108"/>
        <v>0</v>
      </c>
      <c r="K455" s="519"/>
      <c r="L455" s="104"/>
      <c r="N455" s="104"/>
      <c r="O455" s="104"/>
    </row>
    <row r="456" spans="1:15" s="93" customFormat="1" x14ac:dyDescent="0.25">
      <c r="A456" s="267" t="s">
        <v>50</v>
      </c>
      <c r="B456" s="459" t="s">
        <v>5</v>
      </c>
      <c r="C456" s="247" t="s">
        <v>7</v>
      </c>
      <c r="D456" s="296" t="s">
        <v>677</v>
      </c>
      <c r="E456" s="261" t="s">
        <v>63</v>
      </c>
      <c r="F456" s="504">
        <f>'ведом. 2026-2028'!AD814</f>
        <v>327614.3</v>
      </c>
      <c r="G456" s="512">
        <v>311233.59999999998</v>
      </c>
      <c r="H456" s="504">
        <f>'ведом. 2026-2028'!AE814</f>
        <v>0</v>
      </c>
      <c r="I456" s="512"/>
      <c r="J456" s="504">
        <f>'ведом. 2026-2028'!AF814</f>
        <v>0</v>
      </c>
      <c r="K456" s="519"/>
      <c r="L456" s="104"/>
      <c r="N456" s="104"/>
      <c r="O456" s="104"/>
    </row>
    <row r="457" spans="1:15" s="93" customFormat="1" x14ac:dyDescent="0.25">
      <c r="A457" s="319" t="s">
        <v>768</v>
      </c>
      <c r="B457" s="247" t="s">
        <v>5</v>
      </c>
      <c r="C457" s="247" t="s">
        <v>7</v>
      </c>
      <c r="D457" s="296" t="s">
        <v>769</v>
      </c>
      <c r="E457" s="296"/>
      <c r="F457" s="504">
        <f>F458+F461+F464+F467</f>
        <v>189377.6</v>
      </c>
      <c r="G457" s="504"/>
      <c r="H457" s="504">
        <f t="shared" ref="H457:J457" si="109">H458+H461+H464+H467</f>
        <v>187490.7</v>
      </c>
      <c r="I457" s="504"/>
      <c r="J457" s="504">
        <f t="shared" si="109"/>
        <v>189118.09999999998</v>
      </c>
      <c r="K457" s="519"/>
      <c r="L457" s="104"/>
      <c r="N457" s="104"/>
      <c r="O457" s="104"/>
    </row>
    <row r="458" spans="1:15" s="93" customFormat="1" x14ac:dyDescent="0.25">
      <c r="A458" s="279" t="s">
        <v>412</v>
      </c>
      <c r="B458" s="457" t="s">
        <v>5</v>
      </c>
      <c r="C458" s="1" t="s">
        <v>7</v>
      </c>
      <c r="D458" s="232" t="s">
        <v>771</v>
      </c>
      <c r="E458" s="280"/>
      <c r="F458" s="504">
        <f>F459</f>
        <v>39178</v>
      </c>
      <c r="G458" s="512"/>
      <c r="H458" s="504">
        <f>H459</f>
        <v>33264</v>
      </c>
      <c r="I458" s="512"/>
      <c r="J458" s="504">
        <f>J459</f>
        <v>35571.9</v>
      </c>
      <c r="K458" s="520"/>
      <c r="L458" s="104"/>
      <c r="N458" s="104"/>
      <c r="O458" s="104"/>
    </row>
    <row r="459" spans="1:15" s="93" customFormat="1" x14ac:dyDescent="0.25">
      <c r="A459" s="279" t="s">
        <v>116</v>
      </c>
      <c r="B459" s="457" t="s">
        <v>5</v>
      </c>
      <c r="C459" s="1" t="s">
        <v>7</v>
      </c>
      <c r="D459" s="232" t="s">
        <v>771</v>
      </c>
      <c r="E459" s="342">
        <v>200</v>
      </c>
      <c r="F459" s="504">
        <f>F460</f>
        <v>39178</v>
      </c>
      <c r="G459" s="512"/>
      <c r="H459" s="504">
        <f>H460</f>
        <v>33264</v>
      </c>
      <c r="I459" s="512"/>
      <c r="J459" s="504">
        <f>J460</f>
        <v>35571.9</v>
      </c>
      <c r="K459" s="520"/>
      <c r="L459" s="104"/>
      <c r="N459" s="104"/>
      <c r="O459" s="104"/>
    </row>
    <row r="460" spans="1:15" s="93" customFormat="1" x14ac:dyDescent="0.25">
      <c r="A460" s="279" t="s">
        <v>50</v>
      </c>
      <c r="B460" s="457" t="s">
        <v>5</v>
      </c>
      <c r="C460" s="1" t="s">
        <v>7</v>
      </c>
      <c r="D460" s="232" t="s">
        <v>771</v>
      </c>
      <c r="E460" s="280">
        <v>240</v>
      </c>
      <c r="F460" s="504">
        <f>'ведом. 2026-2028'!AD818</f>
        <v>39178</v>
      </c>
      <c r="G460" s="513"/>
      <c r="H460" s="504">
        <f>'ведом. 2026-2028'!AE818</f>
        <v>33264</v>
      </c>
      <c r="I460" s="513"/>
      <c r="J460" s="504">
        <f>'ведом. 2026-2028'!AF818</f>
        <v>35571.9</v>
      </c>
      <c r="K460" s="520"/>
      <c r="L460" s="104"/>
      <c r="N460" s="104"/>
      <c r="O460" s="104"/>
    </row>
    <row r="461" spans="1:15" s="93" customFormat="1" ht="31.5" x14ac:dyDescent="0.25">
      <c r="A461" s="279" t="s">
        <v>577</v>
      </c>
      <c r="B461" s="457" t="s">
        <v>5</v>
      </c>
      <c r="C461" s="1" t="s">
        <v>7</v>
      </c>
      <c r="D461" s="232" t="s">
        <v>772</v>
      </c>
      <c r="E461" s="280"/>
      <c r="F461" s="504">
        <f>F462</f>
        <v>16977.2</v>
      </c>
      <c r="G461" s="512"/>
      <c r="H461" s="504">
        <f t="shared" ref="H461:J462" si="110">H462</f>
        <v>16358.5</v>
      </c>
      <c r="I461" s="512"/>
      <c r="J461" s="504">
        <f t="shared" si="110"/>
        <v>16358.5</v>
      </c>
      <c r="K461" s="519"/>
      <c r="L461" s="104"/>
      <c r="N461" s="104"/>
      <c r="O461" s="104"/>
    </row>
    <row r="462" spans="1:15" s="93" customFormat="1" x14ac:dyDescent="0.25">
      <c r="A462" s="279" t="s">
        <v>116</v>
      </c>
      <c r="B462" s="457" t="s">
        <v>5</v>
      </c>
      <c r="C462" s="1" t="s">
        <v>7</v>
      </c>
      <c r="D462" s="232" t="s">
        <v>772</v>
      </c>
      <c r="E462" s="342">
        <v>200</v>
      </c>
      <c r="F462" s="504">
        <f>F463</f>
        <v>16977.2</v>
      </c>
      <c r="G462" s="512"/>
      <c r="H462" s="504">
        <f t="shared" si="110"/>
        <v>16358.5</v>
      </c>
      <c r="I462" s="512"/>
      <c r="J462" s="504">
        <f t="shared" si="110"/>
        <v>16358.5</v>
      </c>
      <c r="K462" s="519"/>
      <c r="L462" s="104"/>
      <c r="N462" s="104"/>
      <c r="O462" s="104"/>
    </row>
    <row r="463" spans="1:15" s="93" customFormat="1" x14ac:dyDescent="0.25">
      <c r="A463" s="279" t="s">
        <v>50</v>
      </c>
      <c r="B463" s="457" t="s">
        <v>5</v>
      </c>
      <c r="C463" s="1" t="s">
        <v>7</v>
      </c>
      <c r="D463" s="232" t="s">
        <v>772</v>
      </c>
      <c r="E463" s="280">
        <v>240</v>
      </c>
      <c r="F463" s="504">
        <f>'ведом. 2026-2028'!AD821</f>
        <v>16977.2</v>
      </c>
      <c r="G463" s="513"/>
      <c r="H463" s="504">
        <f>'ведом. 2026-2028'!AE821</f>
        <v>16358.5</v>
      </c>
      <c r="I463" s="513"/>
      <c r="J463" s="504">
        <f>'ведом. 2026-2028'!AF821</f>
        <v>16358.5</v>
      </c>
      <c r="K463" s="520"/>
      <c r="L463" s="104"/>
      <c r="N463" s="104"/>
      <c r="O463" s="104"/>
    </row>
    <row r="464" spans="1:15" s="93" customFormat="1" x14ac:dyDescent="0.25">
      <c r="A464" s="279" t="s">
        <v>776</v>
      </c>
      <c r="B464" s="457" t="s">
        <v>5</v>
      </c>
      <c r="C464" s="1" t="s">
        <v>7</v>
      </c>
      <c r="D464" s="232" t="s">
        <v>773</v>
      </c>
      <c r="E464" s="280"/>
      <c r="F464" s="504">
        <f>F465</f>
        <v>16056.8</v>
      </c>
      <c r="G464" s="512"/>
      <c r="H464" s="504">
        <f t="shared" ref="H464:J465" si="111">H465</f>
        <v>16156.5</v>
      </c>
      <c r="I464" s="512"/>
      <c r="J464" s="504">
        <f t="shared" si="111"/>
        <v>16156.5</v>
      </c>
      <c r="K464" s="520"/>
      <c r="L464" s="104"/>
      <c r="N464" s="104"/>
      <c r="O464" s="104"/>
    </row>
    <row r="465" spans="1:15" s="93" customFormat="1" x14ac:dyDescent="0.25">
      <c r="A465" s="279" t="s">
        <v>116</v>
      </c>
      <c r="B465" s="457" t="s">
        <v>5</v>
      </c>
      <c r="C465" s="1" t="s">
        <v>7</v>
      </c>
      <c r="D465" s="232" t="s">
        <v>773</v>
      </c>
      <c r="E465" s="342">
        <v>200</v>
      </c>
      <c r="F465" s="504">
        <f>F466</f>
        <v>16056.8</v>
      </c>
      <c r="G465" s="512"/>
      <c r="H465" s="504">
        <f t="shared" si="111"/>
        <v>16156.5</v>
      </c>
      <c r="I465" s="512"/>
      <c r="J465" s="504">
        <f t="shared" si="111"/>
        <v>16156.5</v>
      </c>
      <c r="K465" s="520"/>
      <c r="L465" s="104"/>
      <c r="N465" s="104"/>
      <c r="O465" s="104"/>
    </row>
    <row r="466" spans="1:15" s="93" customFormat="1" x14ac:dyDescent="0.25">
      <c r="A466" s="279" t="s">
        <v>50</v>
      </c>
      <c r="B466" s="457" t="s">
        <v>5</v>
      </c>
      <c r="C466" s="1" t="s">
        <v>7</v>
      </c>
      <c r="D466" s="232" t="s">
        <v>773</v>
      </c>
      <c r="E466" s="280">
        <v>240</v>
      </c>
      <c r="F466" s="504">
        <f>'ведом. 2026-2028'!AD824</f>
        <v>16056.8</v>
      </c>
      <c r="G466" s="513"/>
      <c r="H466" s="504">
        <f>'ведом. 2026-2028'!AE824</f>
        <v>16156.5</v>
      </c>
      <c r="I466" s="513"/>
      <c r="J466" s="504">
        <f>'ведом. 2026-2028'!AF824</f>
        <v>16156.5</v>
      </c>
      <c r="K466" s="520"/>
      <c r="L466" s="104"/>
      <c r="N466" s="104"/>
      <c r="O466" s="104"/>
    </row>
    <row r="467" spans="1:15" s="93" customFormat="1" ht="31.5" x14ac:dyDescent="0.25">
      <c r="A467" s="436" t="s">
        <v>544</v>
      </c>
      <c r="B467" s="457" t="s">
        <v>5</v>
      </c>
      <c r="C467" s="1" t="s">
        <v>7</v>
      </c>
      <c r="D467" s="232" t="s">
        <v>770</v>
      </c>
      <c r="E467" s="280"/>
      <c r="F467" s="504">
        <f>F468</f>
        <v>117165.6</v>
      </c>
      <c r="G467" s="513"/>
      <c r="H467" s="504">
        <f>H468</f>
        <v>121711.7</v>
      </c>
      <c r="I467" s="513"/>
      <c r="J467" s="504">
        <f>J468</f>
        <v>121031.2</v>
      </c>
      <c r="K467" s="520"/>
      <c r="L467" s="104"/>
      <c r="N467" s="104"/>
      <c r="O467" s="104"/>
    </row>
    <row r="468" spans="1:15" s="93" customFormat="1" ht="31.5" x14ac:dyDescent="0.25">
      <c r="A468" s="435" t="s">
        <v>58</v>
      </c>
      <c r="B468" s="457" t="s">
        <v>5</v>
      </c>
      <c r="C468" s="1" t="s">
        <v>7</v>
      </c>
      <c r="D468" s="232" t="s">
        <v>770</v>
      </c>
      <c r="E468" s="342">
        <v>600</v>
      </c>
      <c r="F468" s="504">
        <f>F469</f>
        <v>117165.6</v>
      </c>
      <c r="G468" s="513"/>
      <c r="H468" s="504">
        <f>H469</f>
        <v>121711.7</v>
      </c>
      <c r="I468" s="513"/>
      <c r="J468" s="504">
        <f>J469</f>
        <v>121031.2</v>
      </c>
      <c r="K468" s="520"/>
      <c r="L468" s="104"/>
      <c r="N468" s="104"/>
      <c r="O468" s="104"/>
    </row>
    <row r="469" spans="1:15" s="93" customFormat="1" x14ac:dyDescent="0.25">
      <c r="A469" s="435" t="s">
        <v>59</v>
      </c>
      <c r="B469" s="457" t="s">
        <v>5</v>
      </c>
      <c r="C469" s="1" t="s">
        <v>7</v>
      </c>
      <c r="D469" s="232" t="s">
        <v>770</v>
      </c>
      <c r="E469" s="280">
        <v>610</v>
      </c>
      <c r="F469" s="504">
        <f>'ведом. 2026-2028'!AD293</f>
        <v>117165.6</v>
      </c>
      <c r="G469" s="513"/>
      <c r="H469" s="504">
        <f>'ведом. 2026-2028'!AE293</f>
        <v>121711.7</v>
      </c>
      <c r="I469" s="513"/>
      <c r="J469" s="504">
        <f>'ведом. 2026-2028'!AF293</f>
        <v>121031.2</v>
      </c>
      <c r="K469" s="520"/>
      <c r="L469" s="104"/>
      <c r="N469" s="104"/>
      <c r="O469" s="104"/>
    </row>
    <row r="470" spans="1:15" s="93" customFormat="1" x14ac:dyDescent="0.25">
      <c r="A470" s="327" t="s">
        <v>590</v>
      </c>
      <c r="B470" s="457" t="s">
        <v>5</v>
      </c>
      <c r="C470" s="1" t="s">
        <v>7</v>
      </c>
      <c r="D470" s="232" t="s">
        <v>591</v>
      </c>
      <c r="E470" s="461"/>
      <c r="F470" s="504">
        <f>F471+F474</f>
        <v>77527.3</v>
      </c>
      <c r="G470" s="512">
        <f t="shared" ref="G470:K470" si="112">G471+G474</f>
        <v>64967.9</v>
      </c>
      <c r="H470" s="504">
        <f t="shared" si="112"/>
        <v>700221.5</v>
      </c>
      <c r="I470" s="512">
        <f t="shared" si="112"/>
        <v>586785.6</v>
      </c>
      <c r="J470" s="504">
        <f t="shared" si="112"/>
        <v>469677</v>
      </c>
      <c r="K470" s="519">
        <f t="shared" si="112"/>
        <v>393589.3</v>
      </c>
      <c r="L470" s="104"/>
      <c r="N470" s="104"/>
      <c r="O470" s="104"/>
    </row>
    <row r="471" spans="1:15" s="93" customFormat="1" ht="31.5" x14ac:dyDescent="0.25">
      <c r="A471" s="279" t="s">
        <v>710</v>
      </c>
      <c r="B471" s="457" t="s">
        <v>5</v>
      </c>
      <c r="C471" s="1" t="s">
        <v>7</v>
      </c>
      <c r="D471" s="232" t="s">
        <v>711</v>
      </c>
      <c r="E471" s="461"/>
      <c r="F471" s="504">
        <f t="shared" ref="F471:H472" si="113">F472</f>
        <v>0</v>
      </c>
      <c r="G471" s="512"/>
      <c r="H471" s="504">
        <f t="shared" si="113"/>
        <v>0</v>
      </c>
      <c r="I471" s="512"/>
      <c r="J471" s="504">
        <f>J472</f>
        <v>469677</v>
      </c>
      <c r="K471" s="519">
        <f>K472</f>
        <v>393589.3</v>
      </c>
      <c r="L471" s="104"/>
      <c r="N471" s="104"/>
      <c r="O471" s="104"/>
    </row>
    <row r="472" spans="1:15" s="93" customFormat="1" x14ac:dyDescent="0.25">
      <c r="A472" s="279" t="s">
        <v>116</v>
      </c>
      <c r="B472" s="457" t="s">
        <v>5</v>
      </c>
      <c r="C472" s="1" t="s">
        <v>7</v>
      </c>
      <c r="D472" s="232" t="s">
        <v>711</v>
      </c>
      <c r="E472" s="461" t="s">
        <v>36</v>
      </c>
      <c r="F472" s="504">
        <f t="shared" si="113"/>
        <v>0</v>
      </c>
      <c r="G472" s="512"/>
      <c r="H472" s="504">
        <f t="shared" si="113"/>
        <v>0</v>
      </c>
      <c r="I472" s="512"/>
      <c r="J472" s="504">
        <f>J473</f>
        <v>469677</v>
      </c>
      <c r="K472" s="519">
        <f>K473</f>
        <v>393589.3</v>
      </c>
      <c r="L472" s="104"/>
      <c r="N472" s="104"/>
      <c r="O472" s="104"/>
    </row>
    <row r="473" spans="1:15" s="93" customFormat="1" x14ac:dyDescent="0.25">
      <c r="A473" s="279" t="s">
        <v>50</v>
      </c>
      <c r="B473" s="457" t="s">
        <v>5</v>
      </c>
      <c r="C473" s="1" t="s">
        <v>7</v>
      </c>
      <c r="D473" s="232" t="s">
        <v>711</v>
      </c>
      <c r="E473" s="461" t="s">
        <v>63</v>
      </c>
      <c r="F473" s="504">
        <f>'ведом. 2026-2028'!AD828</f>
        <v>0</v>
      </c>
      <c r="G473" s="512"/>
      <c r="H473" s="504">
        <f>'ведом. 2026-2028'!AE828</f>
        <v>0</v>
      </c>
      <c r="I473" s="512"/>
      <c r="J473" s="504">
        <f>'ведом. 2026-2028'!AF828</f>
        <v>469677</v>
      </c>
      <c r="K473" s="519">
        <v>393589.3</v>
      </c>
      <c r="L473" s="104"/>
      <c r="N473" s="104"/>
      <c r="O473" s="104"/>
    </row>
    <row r="474" spans="1:15" s="93" customFormat="1" ht="31.5" x14ac:dyDescent="0.25">
      <c r="A474" s="267" t="s">
        <v>572</v>
      </c>
      <c r="B474" s="459" t="s">
        <v>5</v>
      </c>
      <c r="C474" s="247" t="s">
        <v>7</v>
      </c>
      <c r="D474" s="232" t="s">
        <v>594</v>
      </c>
      <c r="E474" s="261"/>
      <c r="F474" s="504">
        <f>F475</f>
        <v>77527.3</v>
      </c>
      <c r="G474" s="512">
        <f>G475</f>
        <v>64967.9</v>
      </c>
      <c r="H474" s="504">
        <f t="shared" ref="H474:J475" si="114">H475</f>
        <v>700221.5</v>
      </c>
      <c r="I474" s="512">
        <f t="shared" si="114"/>
        <v>586785.6</v>
      </c>
      <c r="J474" s="504">
        <f t="shared" si="114"/>
        <v>0</v>
      </c>
      <c r="K474" s="519"/>
      <c r="L474" s="104"/>
      <c r="N474" s="104"/>
      <c r="O474" s="104"/>
    </row>
    <row r="475" spans="1:15" s="93" customFormat="1" x14ac:dyDescent="0.25">
      <c r="A475" s="267" t="s">
        <v>116</v>
      </c>
      <c r="B475" s="459" t="s">
        <v>5</v>
      </c>
      <c r="C475" s="247" t="s">
        <v>7</v>
      </c>
      <c r="D475" s="232" t="s">
        <v>594</v>
      </c>
      <c r="E475" s="261" t="s">
        <v>36</v>
      </c>
      <c r="F475" s="504">
        <f>F476</f>
        <v>77527.3</v>
      </c>
      <c r="G475" s="512">
        <f>G476</f>
        <v>64967.9</v>
      </c>
      <c r="H475" s="504">
        <f t="shared" si="114"/>
        <v>700221.5</v>
      </c>
      <c r="I475" s="512">
        <f t="shared" si="114"/>
        <v>586785.6</v>
      </c>
      <c r="J475" s="504">
        <f t="shared" si="114"/>
        <v>0</v>
      </c>
      <c r="K475" s="519"/>
      <c r="L475" s="104"/>
      <c r="N475" s="104"/>
      <c r="O475" s="104"/>
    </row>
    <row r="476" spans="1:15" s="93" customFormat="1" x14ac:dyDescent="0.25">
      <c r="A476" s="267" t="s">
        <v>50</v>
      </c>
      <c r="B476" s="459" t="s">
        <v>5</v>
      </c>
      <c r="C476" s="247" t="s">
        <v>7</v>
      </c>
      <c r="D476" s="232" t="s">
        <v>594</v>
      </c>
      <c r="E476" s="261" t="s">
        <v>63</v>
      </c>
      <c r="F476" s="504">
        <f>'ведом. 2026-2028'!AD831</f>
        <v>77527.3</v>
      </c>
      <c r="G476" s="512">
        <v>64967.9</v>
      </c>
      <c r="H476" s="504">
        <f>'ведом. 2026-2028'!AE831</f>
        <v>700221.5</v>
      </c>
      <c r="I476" s="512">
        <v>586785.6</v>
      </c>
      <c r="J476" s="504">
        <f>'ведом. 2026-2028'!AF831</f>
        <v>0</v>
      </c>
      <c r="K476" s="519"/>
      <c r="L476" s="104"/>
      <c r="M476" s="104"/>
      <c r="N476" s="104"/>
      <c r="O476" s="104"/>
    </row>
    <row r="477" spans="1:15" s="93" customFormat="1" x14ac:dyDescent="0.25">
      <c r="A477" s="311" t="s">
        <v>688</v>
      </c>
      <c r="B477" s="459" t="s">
        <v>5</v>
      </c>
      <c r="C477" s="247" t="s">
        <v>7</v>
      </c>
      <c r="D477" s="296" t="s">
        <v>683</v>
      </c>
      <c r="E477" s="248"/>
      <c r="F477" s="504">
        <f>F478</f>
        <v>314324.8</v>
      </c>
      <c r="G477" s="512"/>
      <c r="H477" s="504">
        <f t="shared" ref="H477:J477" si="115">H478</f>
        <v>278087.30000000005</v>
      </c>
      <c r="I477" s="512"/>
      <c r="J477" s="504">
        <f t="shared" si="115"/>
        <v>276731.30000000005</v>
      </c>
      <c r="K477" s="519"/>
      <c r="L477" s="104"/>
      <c r="N477" s="104"/>
      <c r="O477" s="104"/>
    </row>
    <row r="478" spans="1:15" s="93" customFormat="1" ht="31.5" x14ac:dyDescent="0.25">
      <c r="A478" s="267" t="s">
        <v>511</v>
      </c>
      <c r="B478" s="459" t="s">
        <v>5</v>
      </c>
      <c r="C478" s="247" t="s">
        <v>7</v>
      </c>
      <c r="D478" s="296" t="s">
        <v>684</v>
      </c>
      <c r="E478" s="248"/>
      <c r="F478" s="504">
        <f>F479+F495</f>
        <v>314324.8</v>
      </c>
      <c r="G478" s="512"/>
      <c r="H478" s="504">
        <f>H479+H495</f>
        <v>278087.30000000005</v>
      </c>
      <c r="I478" s="512"/>
      <c r="J478" s="504">
        <f>J479+J495</f>
        <v>276731.30000000005</v>
      </c>
      <c r="K478" s="519"/>
      <c r="L478" s="104"/>
      <c r="N478" s="104"/>
      <c r="O478" s="104"/>
    </row>
    <row r="479" spans="1:15" s="93" customFormat="1" ht="31.5" x14ac:dyDescent="0.25">
      <c r="A479" s="267" t="s">
        <v>687</v>
      </c>
      <c r="B479" s="459" t="s">
        <v>5</v>
      </c>
      <c r="C479" s="247" t="s">
        <v>7</v>
      </c>
      <c r="D479" s="296" t="s">
        <v>685</v>
      </c>
      <c r="E479" s="248"/>
      <c r="F479" s="504">
        <f>F480+F483+F486+F492+F489</f>
        <v>267142.8</v>
      </c>
      <c r="G479" s="504"/>
      <c r="H479" s="504">
        <f t="shared" ref="H479:J479" si="116">H480+H483+H486+H492+H489</f>
        <v>237001.60000000003</v>
      </c>
      <c r="I479" s="504"/>
      <c r="J479" s="504">
        <f t="shared" si="116"/>
        <v>235645.60000000003</v>
      </c>
      <c r="K479" s="519"/>
      <c r="L479" s="104"/>
      <c r="N479" s="104"/>
      <c r="O479" s="104"/>
    </row>
    <row r="480" spans="1:15" s="93" customFormat="1" x14ac:dyDescent="0.25">
      <c r="A480" s="453" t="s">
        <v>578</v>
      </c>
      <c r="B480" s="459" t="s">
        <v>5</v>
      </c>
      <c r="C480" s="247" t="s">
        <v>7</v>
      </c>
      <c r="D480" s="296" t="s">
        <v>693</v>
      </c>
      <c r="E480" s="253"/>
      <c r="F480" s="504">
        <f>F481</f>
        <v>10950</v>
      </c>
      <c r="G480" s="512"/>
      <c r="H480" s="504">
        <f t="shared" ref="H480:J481" si="117">H481</f>
        <v>2000</v>
      </c>
      <c r="I480" s="512"/>
      <c r="J480" s="504">
        <f t="shared" si="117"/>
        <v>2000</v>
      </c>
      <c r="K480" s="519"/>
      <c r="L480" s="104"/>
      <c r="N480" s="104"/>
      <c r="O480" s="104"/>
    </row>
    <row r="481" spans="1:15" s="93" customFormat="1" x14ac:dyDescent="0.25">
      <c r="A481" s="434" t="s">
        <v>116</v>
      </c>
      <c r="B481" s="459" t="s">
        <v>5</v>
      </c>
      <c r="C481" s="247" t="s">
        <v>7</v>
      </c>
      <c r="D481" s="296" t="s">
        <v>693</v>
      </c>
      <c r="E481" s="285" t="s">
        <v>36</v>
      </c>
      <c r="F481" s="504">
        <f>F482</f>
        <v>10950</v>
      </c>
      <c r="G481" s="512"/>
      <c r="H481" s="504">
        <f t="shared" si="117"/>
        <v>2000</v>
      </c>
      <c r="I481" s="512"/>
      <c r="J481" s="504">
        <f t="shared" si="117"/>
        <v>2000</v>
      </c>
      <c r="K481" s="519"/>
      <c r="L481" s="104"/>
      <c r="N481" s="104"/>
      <c r="O481" s="104"/>
    </row>
    <row r="482" spans="1:15" s="93" customFormat="1" x14ac:dyDescent="0.25">
      <c r="A482" s="434" t="s">
        <v>50</v>
      </c>
      <c r="B482" s="459" t="s">
        <v>5</v>
      </c>
      <c r="C482" s="247" t="s">
        <v>7</v>
      </c>
      <c r="D482" s="296" t="s">
        <v>693</v>
      </c>
      <c r="E482" s="285" t="s">
        <v>63</v>
      </c>
      <c r="F482" s="504">
        <f>'ведом. 2026-2028'!AD837</f>
        <v>10950</v>
      </c>
      <c r="G482" s="512"/>
      <c r="H482" s="504">
        <f>'ведом. 2026-2028'!AE837</f>
        <v>2000</v>
      </c>
      <c r="I482" s="512"/>
      <c r="J482" s="504">
        <f>'ведом. 2026-2028'!AF837</f>
        <v>2000</v>
      </c>
      <c r="K482" s="519"/>
      <c r="L482" s="104"/>
      <c r="N482" s="104"/>
      <c r="O482" s="104"/>
    </row>
    <row r="483" spans="1:15" s="93" customFormat="1" x14ac:dyDescent="0.25">
      <c r="A483" s="453" t="s">
        <v>691</v>
      </c>
      <c r="B483" s="459" t="s">
        <v>5</v>
      </c>
      <c r="C483" s="247" t="s">
        <v>7</v>
      </c>
      <c r="D483" s="296" t="s">
        <v>694</v>
      </c>
      <c r="E483" s="253"/>
      <c r="F483" s="504">
        <f>F484</f>
        <v>1851</v>
      </c>
      <c r="G483" s="512"/>
      <c r="H483" s="504">
        <f t="shared" ref="H483:J484" si="118">H484</f>
        <v>450</v>
      </c>
      <c r="I483" s="512"/>
      <c r="J483" s="504">
        <f t="shared" si="118"/>
        <v>450</v>
      </c>
      <c r="K483" s="519"/>
      <c r="L483" s="104"/>
      <c r="N483" s="104"/>
      <c r="O483" s="104"/>
    </row>
    <row r="484" spans="1:15" s="93" customFormat="1" ht="31.5" x14ac:dyDescent="0.25">
      <c r="A484" s="391" t="s">
        <v>58</v>
      </c>
      <c r="B484" s="459" t="s">
        <v>5</v>
      </c>
      <c r="C484" s="247" t="s">
        <v>7</v>
      </c>
      <c r="D484" s="296" t="s">
        <v>694</v>
      </c>
      <c r="E484" s="253">
        <v>600</v>
      </c>
      <c r="F484" s="504">
        <f>F485</f>
        <v>1851</v>
      </c>
      <c r="G484" s="512"/>
      <c r="H484" s="504">
        <f t="shared" si="118"/>
        <v>450</v>
      </c>
      <c r="I484" s="512"/>
      <c r="J484" s="504">
        <f t="shared" si="118"/>
        <v>450</v>
      </c>
      <c r="K484" s="519"/>
      <c r="L484" s="104"/>
      <c r="N484" s="104"/>
      <c r="O484" s="104"/>
    </row>
    <row r="485" spans="1:15" s="93" customFormat="1" x14ac:dyDescent="0.25">
      <c r="A485" s="391" t="s">
        <v>59</v>
      </c>
      <c r="B485" s="459" t="s">
        <v>5</v>
      </c>
      <c r="C485" s="247" t="s">
        <v>7</v>
      </c>
      <c r="D485" s="296" t="s">
        <v>694</v>
      </c>
      <c r="E485" s="253">
        <v>610</v>
      </c>
      <c r="F485" s="504">
        <f>'ведом. 2026-2028'!AD299</f>
        <v>1851</v>
      </c>
      <c r="G485" s="513"/>
      <c r="H485" s="504">
        <f>'ведом. 2026-2028'!AE299</f>
        <v>450</v>
      </c>
      <c r="I485" s="513"/>
      <c r="J485" s="504">
        <f>'ведом. 2026-2028'!AF299</f>
        <v>450</v>
      </c>
      <c r="K485" s="520"/>
      <c r="L485" s="104"/>
      <c r="N485" s="104"/>
      <c r="O485" s="104"/>
    </row>
    <row r="486" spans="1:15" s="93" customFormat="1" x14ac:dyDescent="0.25">
      <c r="A486" s="453" t="s">
        <v>407</v>
      </c>
      <c r="B486" s="459" t="s">
        <v>5</v>
      </c>
      <c r="C486" s="247" t="s">
        <v>7</v>
      </c>
      <c r="D486" s="296" t="s">
        <v>696</v>
      </c>
      <c r="E486" s="253"/>
      <c r="F486" s="504">
        <f>F487</f>
        <v>8660</v>
      </c>
      <c r="G486" s="512"/>
      <c r="H486" s="504">
        <f t="shared" ref="H486:J487" si="119">H487</f>
        <v>4082.1</v>
      </c>
      <c r="I486" s="512"/>
      <c r="J486" s="504">
        <f t="shared" si="119"/>
        <v>4082.1</v>
      </c>
      <c r="K486" s="519"/>
      <c r="L486" s="104"/>
      <c r="N486" s="104"/>
      <c r="O486" s="104"/>
    </row>
    <row r="487" spans="1:15" s="93" customFormat="1" x14ac:dyDescent="0.25">
      <c r="A487" s="434" t="s">
        <v>116</v>
      </c>
      <c r="B487" s="459" t="s">
        <v>5</v>
      </c>
      <c r="C487" s="247" t="s">
        <v>7</v>
      </c>
      <c r="D487" s="296" t="s">
        <v>696</v>
      </c>
      <c r="E487" s="285" t="s">
        <v>36</v>
      </c>
      <c r="F487" s="504">
        <f>F488</f>
        <v>8660</v>
      </c>
      <c r="G487" s="512"/>
      <c r="H487" s="504">
        <f t="shared" si="119"/>
        <v>4082.1</v>
      </c>
      <c r="I487" s="512"/>
      <c r="J487" s="504">
        <f t="shared" si="119"/>
        <v>4082.1</v>
      </c>
      <c r="K487" s="519"/>
      <c r="L487" s="104"/>
      <c r="N487" s="104"/>
      <c r="O487" s="104"/>
    </row>
    <row r="488" spans="1:15" s="93" customFormat="1" x14ac:dyDescent="0.25">
      <c r="A488" s="434" t="s">
        <v>50</v>
      </c>
      <c r="B488" s="459" t="s">
        <v>5</v>
      </c>
      <c r="C488" s="247" t="s">
        <v>7</v>
      </c>
      <c r="D488" s="296" t="s">
        <v>696</v>
      </c>
      <c r="E488" s="285" t="s">
        <v>63</v>
      </c>
      <c r="F488" s="504">
        <f>'ведом. 2026-2028'!AD840</f>
        <v>8660</v>
      </c>
      <c r="G488" s="513"/>
      <c r="H488" s="504">
        <f>'ведом. 2026-2028'!AE840</f>
        <v>4082.1</v>
      </c>
      <c r="I488" s="513"/>
      <c r="J488" s="504">
        <f>'ведом. 2026-2028'!AF840</f>
        <v>4082.1</v>
      </c>
      <c r="K488" s="520"/>
      <c r="L488" s="104"/>
      <c r="N488" s="104"/>
      <c r="O488" s="104"/>
    </row>
    <row r="489" spans="1:15" s="93" customFormat="1" x14ac:dyDescent="0.25">
      <c r="A489" s="398" t="s">
        <v>692</v>
      </c>
      <c r="B489" s="459" t="s">
        <v>5</v>
      </c>
      <c r="C489" s="247" t="s">
        <v>7</v>
      </c>
      <c r="D489" s="296" t="s">
        <v>697</v>
      </c>
      <c r="E489" s="285"/>
      <c r="F489" s="504">
        <f>F490</f>
        <v>6394.9</v>
      </c>
      <c r="G489" s="504"/>
      <c r="H489" s="504">
        <f t="shared" ref="H489:J489" si="120">H490</f>
        <v>8526.6</v>
      </c>
      <c r="I489" s="504"/>
      <c r="J489" s="504">
        <f t="shared" si="120"/>
        <v>8526.6</v>
      </c>
      <c r="K489" s="520"/>
      <c r="L489" s="104"/>
      <c r="N489" s="104"/>
      <c r="O489" s="104"/>
    </row>
    <row r="490" spans="1:15" s="93" customFormat="1" ht="31.5" x14ac:dyDescent="0.25">
      <c r="A490" s="267" t="s">
        <v>58</v>
      </c>
      <c r="B490" s="459" t="s">
        <v>5</v>
      </c>
      <c r="C490" s="247" t="s">
        <v>7</v>
      </c>
      <c r="D490" s="296" t="s">
        <v>697</v>
      </c>
      <c r="E490" s="272">
        <v>600</v>
      </c>
      <c r="F490" s="504">
        <f>F491</f>
        <v>6394.9</v>
      </c>
      <c r="G490" s="512"/>
      <c r="H490" s="504">
        <f t="shared" ref="H490:J490" si="121">H491</f>
        <v>8526.6</v>
      </c>
      <c r="I490" s="512"/>
      <c r="J490" s="504">
        <f t="shared" si="121"/>
        <v>8526.6</v>
      </c>
      <c r="K490" s="519"/>
      <c r="L490" s="104"/>
      <c r="N490" s="104"/>
      <c r="O490" s="104"/>
    </row>
    <row r="491" spans="1:15" s="93" customFormat="1" x14ac:dyDescent="0.25">
      <c r="A491" s="267" t="s">
        <v>59</v>
      </c>
      <c r="B491" s="459" t="s">
        <v>5</v>
      </c>
      <c r="C491" s="247" t="s">
        <v>7</v>
      </c>
      <c r="D491" s="296" t="s">
        <v>697</v>
      </c>
      <c r="E491" s="248">
        <v>610</v>
      </c>
      <c r="F491" s="504">
        <f>'ведом. 2026-2028'!AD302</f>
        <v>6394.9</v>
      </c>
      <c r="G491" s="513"/>
      <c r="H491" s="504">
        <f>'ведом. 2026-2028'!AE302</f>
        <v>8526.6</v>
      </c>
      <c r="I491" s="513"/>
      <c r="J491" s="504">
        <f>'ведом. 2026-2028'!AF302</f>
        <v>8526.6</v>
      </c>
      <c r="K491" s="520"/>
      <c r="L491" s="104"/>
      <c r="N491" s="104"/>
      <c r="O491" s="104"/>
    </row>
    <row r="492" spans="1:15" s="93" customFormat="1" ht="31.5" x14ac:dyDescent="0.25">
      <c r="A492" s="399" t="s">
        <v>544</v>
      </c>
      <c r="B492" s="459" t="s">
        <v>5</v>
      </c>
      <c r="C492" s="247" t="s">
        <v>7</v>
      </c>
      <c r="D492" s="296" t="s">
        <v>698</v>
      </c>
      <c r="E492" s="253"/>
      <c r="F492" s="504">
        <f>F493</f>
        <v>239286.9</v>
      </c>
      <c r="G492" s="512"/>
      <c r="H492" s="504">
        <f t="shared" ref="H492:J493" si="122">H493</f>
        <v>221942.90000000002</v>
      </c>
      <c r="I492" s="512"/>
      <c r="J492" s="504">
        <f t="shared" si="122"/>
        <v>220586.90000000002</v>
      </c>
      <c r="K492" s="519"/>
      <c r="L492" s="104"/>
      <c r="N492" s="104"/>
      <c r="O492" s="104"/>
    </row>
    <row r="493" spans="1:15" s="93" customFormat="1" ht="31.5" x14ac:dyDescent="0.25">
      <c r="A493" s="391" t="s">
        <v>58</v>
      </c>
      <c r="B493" s="459" t="s">
        <v>5</v>
      </c>
      <c r="C493" s="247" t="s">
        <v>7</v>
      </c>
      <c r="D493" s="296" t="s">
        <v>698</v>
      </c>
      <c r="E493" s="253">
        <v>600</v>
      </c>
      <c r="F493" s="504">
        <f>F494</f>
        <v>239286.9</v>
      </c>
      <c r="G493" s="512"/>
      <c r="H493" s="504">
        <f t="shared" si="122"/>
        <v>221942.90000000002</v>
      </c>
      <c r="I493" s="512"/>
      <c r="J493" s="504">
        <f t="shared" si="122"/>
        <v>220586.90000000002</v>
      </c>
      <c r="K493" s="519"/>
      <c r="L493" s="104"/>
      <c r="N493" s="104"/>
      <c r="O493" s="104"/>
    </row>
    <row r="494" spans="1:15" s="93" customFormat="1" x14ac:dyDescent="0.25">
      <c r="A494" s="391" t="s">
        <v>59</v>
      </c>
      <c r="B494" s="459" t="s">
        <v>5</v>
      </c>
      <c r="C494" s="247" t="s">
        <v>7</v>
      </c>
      <c r="D494" s="296" t="s">
        <v>698</v>
      </c>
      <c r="E494" s="253">
        <v>610</v>
      </c>
      <c r="F494" s="504">
        <f>'ведом. 2026-2028'!AD305</f>
        <v>239286.9</v>
      </c>
      <c r="G494" s="513"/>
      <c r="H494" s="504">
        <f>'ведом. 2026-2028'!AE305</f>
        <v>221942.90000000002</v>
      </c>
      <c r="I494" s="513"/>
      <c r="J494" s="504">
        <f>'ведом. 2026-2028'!AF305</f>
        <v>220586.90000000002</v>
      </c>
      <c r="K494" s="520"/>
      <c r="L494" s="104"/>
      <c r="N494" s="104"/>
      <c r="O494" s="104"/>
    </row>
    <row r="495" spans="1:15" s="93" customFormat="1" x14ac:dyDescent="0.25">
      <c r="A495" s="453" t="s">
        <v>590</v>
      </c>
      <c r="B495" s="459" t="s">
        <v>5</v>
      </c>
      <c r="C495" s="247" t="s">
        <v>7</v>
      </c>
      <c r="D495" s="296" t="s">
        <v>699</v>
      </c>
      <c r="E495" s="253"/>
      <c r="F495" s="504">
        <f>F496</f>
        <v>47182</v>
      </c>
      <c r="G495" s="512"/>
      <c r="H495" s="504">
        <f t="shared" ref="H495:J497" si="123">H496</f>
        <v>41085.699999999997</v>
      </c>
      <c r="I495" s="512"/>
      <c r="J495" s="504">
        <f t="shared" si="123"/>
        <v>41085.699999999997</v>
      </c>
      <c r="K495" s="519"/>
      <c r="L495" s="104"/>
      <c r="N495" s="104"/>
      <c r="O495" s="104"/>
    </row>
    <row r="496" spans="1:15" s="93" customFormat="1" x14ac:dyDescent="0.25">
      <c r="A496" s="453" t="s">
        <v>378</v>
      </c>
      <c r="B496" s="459" t="s">
        <v>5</v>
      </c>
      <c r="C496" s="247" t="s">
        <v>7</v>
      </c>
      <c r="D496" s="296" t="s">
        <v>700</v>
      </c>
      <c r="E496" s="253"/>
      <c r="F496" s="504">
        <f>F497</f>
        <v>47182</v>
      </c>
      <c r="G496" s="512"/>
      <c r="H496" s="504">
        <f t="shared" si="123"/>
        <v>41085.699999999997</v>
      </c>
      <c r="I496" s="512"/>
      <c r="J496" s="504">
        <f t="shared" si="123"/>
        <v>41085.699999999997</v>
      </c>
      <c r="K496" s="519"/>
      <c r="L496" s="104"/>
      <c r="N496" s="104"/>
      <c r="O496" s="104"/>
    </row>
    <row r="497" spans="1:15" s="93" customFormat="1" x14ac:dyDescent="0.25">
      <c r="A497" s="318" t="s">
        <v>116</v>
      </c>
      <c r="B497" s="459" t="s">
        <v>5</v>
      </c>
      <c r="C497" s="247" t="s">
        <v>7</v>
      </c>
      <c r="D497" s="296" t="s">
        <v>700</v>
      </c>
      <c r="E497" s="253">
        <v>200</v>
      </c>
      <c r="F497" s="504">
        <f>F498</f>
        <v>47182</v>
      </c>
      <c r="G497" s="512"/>
      <c r="H497" s="504">
        <f t="shared" si="123"/>
        <v>41085.699999999997</v>
      </c>
      <c r="I497" s="512"/>
      <c r="J497" s="504">
        <f t="shared" si="123"/>
        <v>41085.699999999997</v>
      </c>
      <c r="K497" s="519"/>
      <c r="L497" s="104"/>
      <c r="N497" s="104"/>
      <c r="O497" s="104"/>
    </row>
    <row r="498" spans="1:15" s="93" customFormat="1" x14ac:dyDescent="0.25">
      <c r="A498" s="318" t="s">
        <v>50</v>
      </c>
      <c r="B498" s="459" t="s">
        <v>5</v>
      </c>
      <c r="C498" s="247" t="s">
        <v>7</v>
      </c>
      <c r="D498" s="296" t="s">
        <v>700</v>
      </c>
      <c r="E498" s="253">
        <v>240</v>
      </c>
      <c r="F498" s="504">
        <f>'ведом. 2026-2028'!AD844</f>
        <v>47182</v>
      </c>
      <c r="G498" s="513"/>
      <c r="H498" s="504">
        <f>'ведом. 2026-2028'!AE844</f>
        <v>41085.699999999997</v>
      </c>
      <c r="I498" s="513"/>
      <c r="J498" s="504">
        <f>'ведом. 2026-2028'!AF844</f>
        <v>41085.699999999997</v>
      </c>
      <c r="K498" s="520"/>
      <c r="L498" s="104"/>
      <c r="N498" s="104"/>
      <c r="O498" s="104"/>
    </row>
    <row r="499" spans="1:15" s="93" customFormat="1" x14ac:dyDescent="0.25">
      <c r="A499" s="435" t="s">
        <v>26</v>
      </c>
      <c r="B499" s="457" t="s">
        <v>5</v>
      </c>
      <c r="C499" s="1" t="s">
        <v>5</v>
      </c>
      <c r="D499" s="278"/>
      <c r="E499" s="342"/>
      <c r="F499" s="282">
        <f t="shared" ref="F499:K499" si="124">F506+F500+F519</f>
        <v>28391.600000000002</v>
      </c>
      <c r="G499" s="509">
        <f t="shared" si="124"/>
        <v>1646</v>
      </c>
      <c r="H499" s="282">
        <f t="shared" si="124"/>
        <v>26666.199999999997</v>
      </c>
      <c r="I499" s="509">
        <f t="shared" si="124"/>
        <v>1647</v>
      </c>
      <c r="J499" s="282">
        <f t="shared" si="124"/>
        <v>26736</v>
      </c>
      <c r="K499" s="396">
        <f t="shared" si="124"/>
        <v>1649</v>
      </c>
      <c r="L499" s="104"/>
      <c r="N499" s="104"/>
      <c r="O499" s="104"/>
    </row>
    <row r="500" spans="1:15" s="93" customFormat="1" x14ac:dyDescent="0.25">
      <c r="A500" s="312" t="s">
        <v>178</v>
      </c>
      <c r="B500" s="459" t="s">
        <v>5</v>
      </c>
      <c r="C500" s="247" t="s">
        <v>5</v>
      </c>
      <c r="D500" s="296" t="s">
        <v>108</v>
      </c>
      <c r="E500" s="272"/>
      <c r="F500" s="282">
        <f>F501</f>
        <v>87.9</v>
      </c>
      <c r="G500" s="509"/>
      <c r="H500" s="282">
        <f t="shared" ref="H500:J504" si="125">H501</f>
        <v>90.1</v>
      </c>
      <c r="I500" s="509"/>
      <c r="J500" s="282">
        <f t="shared" si="125"/>
        <v>93.3</v>
      </c>
      <c r="K500" s="396"/>
      <c r="L500" s="104"/>
      <c r="N500" s="104"/>
      <c r="O500" s="104"/>
    </row>
    <row r="501" spans="1:15" s="93" customFormat="1" x14ac:dyDescent="0.25">
      <c r="A501" s="312" t="s">
        <v>181</v>
      </c>
      <c r="B501" s="459" t="s">
        <v>5</v>
      </c>
      <c r="C501" s="247" t="s">
        <v>5</v>
      </c>
      <c r="D501" s="296" t="s">
        <v>182</v>
      </c>
      <c r="E501" s="272"/>
      <c r="F501" s="282">
        <f>F502</f>
        <v>87.9</v>
      </c>
      <c r="G501" s="509"/>
      <c r="H501" s="282">
        <f t="shared" si="125"/>
        <v>90.1</v>
      </c>
      <c r="I501" s="509"/>
      <c r="J501" s="282">
        <f t="shared" si="125"/>
        <v>93.3</v>
      </c>
      <c r="K501" s="396"/>
      <c r="L501" s="104"/>
      <c r="N501" s="104"/>
      <c r="O501" s="104"/>
    </row>
    <row r="502" spans="1:15" s="93" customFormat="1" ht="31.5" x14ac:dyDescent="0.25">
      <c r="A502" s="267" t="s">
        <v>505</v>
      </c>
      <c r="B502" s="459" t="s">
        <v>5</v>
      </c>
      <c r="C502" s="247" t="s">
        <v>5</v>
      </c>
      <c r="D502" s="298" t="s">
        <v>506</v>
      </c>
      <c r="E502" s="248"/>
      <c r="F502" s="282">
        <f>F503</f>
        <v>87.9</v>
      </c>
      <c r="G502" s="509"/>
      <c r="H502" s="282">
        <f t="shared" si="125"/>
        <v>90.1</v>
      </c>
      <c r="I502" s="509"/>
      <c r="J502" s="282">
        <f t="shared" si="125"/>
        <v>93.3</v>
      </c>
      <c r="K502" s="396"/>
      <c r="L502" s="104"/>
      <c r="N502" s="104"/>
      <c r="O502" s="104"/>
    </row>
    <row r="503" spans="1:15" s="93" customFormat="1" ht="78.75" x14ac:dyDescent="0.25">
      <c r="A503" s="267" t="s">
        <v>385</v>
      </c>
      <c r="B503" s="459" t="s">
        <v>5</v>
      </c>
      <c r="C503" s="247" t="s">
        <v>5</v>
      </c>
      <c r="D503" s="296" t="s">
        <v>507</v>
      </c>
      <c r="E503" s="248"/>
      <c r="F503" s="282">
        <f>F504</f>
        <v>87.9</v>
      </c>
      <c r="G503" s="509"/>
      <c r="H503" s="282">
        <f t="shared" si="125"/>
        <v>90.1</v>
      </c>
      <c r="I503" s="509"/>
      <c r="J503" s="282">
        <f t="shared" si="125"/>
        <v>93.3</v>
      </c>
      <c r="K503" s="396"/>
      <c r="L503" s="104"/>
      <c r="N503" s="104"/>
      <c r="O503" s="104"/>
    </row>
    <row r="504" spans="1:15" s="93" customFormat="1" x14ac:dyDescent="0.25">
      <c r="A504" s="267" t="s">
        <v>116</v>
      </c>
      <c r="B504" s="459" t="s">
        <v>5</v>
      </c>
      <c r="C504" s="247" t="s">
        <v>5</v>
      </c>
      <c r="D504" s="296" t="s">
        <v>507</v>
      </c>
      <c r="E504" s="248">
        <v>200</v>
      </c>
      <c r="F504" s="282">
        <f>F505</f>
        <v>87.9</v>
      </c>
      <c r="G504" s="509"/>
      <c r="H504" s="282">
        <f t="shared" si="125"/>
        <v>90.1</v>
      </c>
      <c r="I504" s="509"/>
      <c r="J504" s="282">
        <f t="shared" si="125"/>
        <v>93.3</v>
      </c>
      <c r="K504" s="396"/>
      <c r="L504" s="104"/>
      <c r="N504" s="104"/>
      <c r="O504" s="104"/>
    </row>
    <row r="505" spans="1:15" s="93" customFormat="1" x14ac:dyDescent="0.25">
      <c r="A505" s="267" t="s">
        <v>50</v>
      </c>
      <c r="B505" s="459" t="s">
        <v>5</v>
      </c>
      <c r="C505" s="247" t="s">
        <v>5</v>
      </c>
      <c r="D505" s="296" t="s">
        <v>507</v>
      </c>
      <c r="E505" s="248">
        <v>240</v>
      </c>
      <c r="F505" s="282">
        <f>'ведом. 2026-2028'!AD851</f>
        <v>87.9</v>
      </c>
      <c r="G505" s="509"/>
      <c r="H505" s="282">
        <f>'ведом. 2026-2028'!AE851</f>
        <v>90.1</v>
      </c>
      <c r="I505" s="509"/>
      <c r="J505" s="282">
        <f>'ведом. 2026-2028'!AF851</f>
        <v>93.3</v>
      </c>
      <c r="K505" s="396"/>
      <c r="L505" s="104"/>
      <c r="N505" s="104"/>
      <c r="O505" s="104"/>
    </row>
    <row r="506" spans="1:15" s="93" customFormat="1" x14ac:dyDescent="0.25">
      <c r="A506" s="330" t="s">
        <v>233</v>
      </c>
      <c r="B506" s="457" t="s">
        <v>5</v>
      </c>
      <c r="C506" s="1" t="s">
        <v>5</v>
      </c>
      <c r="D506" s="232" t="s">
        <v>234</v>
      </c>
      <c r="E506" s="280"/>
      <c r="F506" s="282">
        <f>F507</f>
        <v>26657.7</v>
      </c>
      <c r="G506" s="509"/>
      <c r="H506" s="282">
        <f t="shared" ref="H506:J506" si="126">H507</f>
        <v>24929.1</v>
      </c>
      <c r="I506" s="509"/>
      <c r="J506" s="282">
        <f t="shared" si="126"/>
        <v>24993.7</v>
      </c>
      <c r="K506" s="396"/>
      <c r="L506" s="104"/>
      <c r="N506" s="104"/>
      <c r="O506" s="104"/>
    </row>
    <row r="507" spans="1:15" s="93" customFormat="1" x14ac:dyDescent="0.25">
      <c r="A507" s="330" t="s">
        <v>181</v>
      </c>
      <c r="B507" s="457" t="s">
        <v>5</v>
      </c>
      <c r="C507" s="1" t="s">
        <v>5</v>
      </c>
      <c r="D507" s="232" t="s">
        <v>306</v>
      </c>
      <c r="E507" s="280"/>
      <c r="F507" s="282">
        <f t="shared" ref="F507:J508" si="127">F508</f>
        <v>26657.7</v>
      </c>
      <c r="G507" s="509"/>
      <c r="H507" s="282">
        <f t="shared" si="127"/>
        <v>24929.1</v>
      </c>
      <c r="I507" s="509"/>
      <c r="J507" s="282">
        <f t="shared" si="127"/>
        <v>24993.7</v>
      </c>
      <c r="K507" s="396"/>
      <c r="L507" s="104"/>
      <c r="N507" s="104"/>
      <c r="O507" s="104"/>
    </row>
    <row r="508" spans="1:15" s="93" customFormat="1" ht="31.5" x14ac:dyDescent="0.25">
      <c r="A508" s="330" t="s">
        <v>183</v>
      </c>
      <c r="B508" s="457" t="s">
        <v>5</v>
      </c>
      <c r="C508" s="1" t="s">
        <v>5</v>
      </c>
      <c r="D508" s="232" t="s">
        <v>307</v>
      </c>
      <c r="E508" s="280"/>
      <c r="F508" s="282">
        <f>F509</f>
        <v>26657.7</v>
      </c>
      <c r="G508" s="509"/>
      <c r="H508" s="282">
        <f t="shared" si="127"/>
        <v>24929.1</v>
      </c>
      <c r="I508" s="509"/>
      <c r="J508" s="282">
        <f t="shared" si="127"/>
        <v>24993.7</v>
      </c>
      <c r="K508" s="396"/>
      <c r="L508" s="104"/>
      <c r="N508" s="104"/>
      <c r="O508" s="104"/>
    </row>
    <row r="509" spans="1:15" s="93" customFormat="1" x14ac:dyDescent="0.25">
      <c r="A509" s="436" t="s">
        <v>197</v>
      </c>
      <c r="B509" s="457" t="s">
        <v>5</v>
      </c>
      <c r="C509" s="1" t="s">
        <v>5</v>
      </c>
      <c r="D509" s="232" t="s">
        <v>512</v>
      </c>
      <c r="E509" s="280"/>
      <c r="F509" s="282">
        <f>F510+F513+F516</f>
        <v>26657.7</v>
      </c>
      <c r="G509" s="509"/>
      <c r="H509" s="282">
        <f>H510+H513+H516</f>
        <v>24929.1</v>
      </c>
      <c r="I509" s="509"/>
      <c r="J509" s="282">
        <f>J510+J513+J516</f>
        <v>24993.7</v>
      </c>
      <c r="K509" s="396"/>
      <c r="L509" s="104"/>
      <c r="N509" s="104"/>
      <c r="O509" s="104"/>
    </row>
    <row r="510" spans="1:15" s="93" customFormat="1" ht="31.5" x14ac:dyDescent="0.25">
      <c r="A510" s="435" t="s">
        <v>198</v>
      </c>
      <c r="B510" s="457" t="s">
        <v>5</v>
      </c>
      <c r="C510" s="1" t="s">
        <v>5</v>
      </c>
      <c r="D510" s="232" t="s">
        <v>513</v>
      </c>
      <c r="E510" s="477"/>
      <c r="F510" s="282">
        <f>F511</f>
        <v>1627.9</v>
      </c>
      <c r="G510" s="509"/>
      <c r="H510" s="282">
        <f t="shared" ref="H510:J510" si="128">H511</f>
        <v>1681.4</v>
      </c>
      <c r="I510" s="509"/>
      <c r="J510" s="282">
        <f t="shared" si="128"/>
        <v>1746</v>
      </c>
      <c r="K510" s="396"/>
      <c r="L510" s="104"/>
      <c r="N510" s="104"/>
      <c r="O510" s="104"/>
    </row>
    <row r="511" spans="1:15" s="93" customFormat="1" x14ac:dyDescent="0.25">
      <c r="A511" s="435" t="s">
        <v>116</v>
      </c>
      <c r="B511" s="457" t="s">
        <v>5</v>
      </c>
      <c r="C511" s="1" t="s">
        <v>5</v>
      </c>
      <c r="D511" s="232" t="s">
        <v>513</v>
      </c>
      <c r="E511" s="280">
        <v>200</v>
      </c>
      <c r="F511" s="282">
        <f>F512</f>
        <v>1627.9</v>
      </c>
      <c r="G511" s="509"/>
      <c r="H511" s="282">
        <f>H512</f>
        <v>1681.4</v>
      </c>
      <c r="I511" s="509"/>
      <c r="J511" s="282">
        <f>J512</f>
        <v>1746</v>
      </c>
      <c r="K511" s="396"/>
      <c r="L511" s="104"/>
      <c r="N511" s="104"/>
      <c r="O511" s="104"/>
    </row>
    <row r="512" spans="1:15" s="93" customFormat="1" x14ac:dyDescent="0.25">
      <c r="A512" s="435" t="s">
        <v>50</v>
      </c>
      <c r="B512" s="457" t="s">
        <v>5</v>
      </c>
      <c r="C512" s="1" t="s">
        <v>5</v>
      </c>
      <c r="D512" s="232" t="s">
        <v>513</v>
      </c>
      <c r="E512" s="280">
        <v>240</v>
      </c>
      <c r="F512" s="282">
        <f>'ведом. 2026-2028'!AD858</f>
        <v>1627.9</v>
      </c>
      <c r="G512" s="509"/>
      <c r="H512" s="282">
        <f>'ведом. 2026-2028'!AE858</f>
        <v>1681.4</v>
      </c>
      <c r="I512" s="509"/>
      <c r="J512" s="282">
        <f>'ведом. 2026-2028'!AF858</f>
        <v>1746</v>
      </c>
      <c r="K512" s="396"/>
      <c r="L512" s="104"/>
      <c r="N512" s="104"/>
      <c r="O512" s="104"/>
    </row>
    <row r="513" spans="1:24" s="93" customFormat="1" ht="31.5" x14ac:dyDescent="0.25">
      <c r="A513" s="435" t="s">
        <v>199</v>
      </c>
      <c r="B513" s="457" t="s">
        <v>5</v>
      </c>
      <c r="C513" s="1" t="s">
        <v>5</v>
      </c>
      <c r="D513" s="232" t="s">
        <v>514</v>
      </c>
      <c r="E513" s="477"/>
      <c r="F513" s="282">
        <f>F514</f>
        <v>15810.5</v>
      </c>
      <c r="G513" s="509"/>
      <c r="H513" s="282">
        <f>H514</f>
        <v>14698</v>
      </c>
      <c r="I513" s="509"/>
      <c r="J513" s="282">
        <f>J514</f>
        <v>14698</v>
      </c>
      <c r="K513" s="396"/>
      <c r="L513" s="104"/>
      <c r="N513" s="104"/>
      <c r="O513" s="104"/>
    </row>
    <row r="514" spans="1:24" s="93" customFormat="1" ht="47.25" x14ac:dyDescent="0.25">
      <c r="A514" s="435" t="s">
        <v>40</v>
      </c>
      <c r="B514" s="457" t="s">
        <v>5</v>
      </c>
      <c r="C514" s="1" t="s">
        <v>5</v>
      </c>
      <c r="D514" s="232" t="s">
        <v>514</v>
      </c>
      <c r="E514" s="280">
        <v>100</v>
      </c>
      <c r="F514" s="282">
        <f>F515</f>
        <v>15810.5</v>
      </c>
      <c r="G514" s="509"/>
      <c r="H514" s="282">
        <f>H515</f>
        <v>14698</v>
      </c>
      <c r="I514" s="509"/>
      <c r="J514" s="282">
        <f>J515</f>
        <v>14698</v>
      </c>
      <c r="K514" s="396"/>
      <c r="L514" s="104"/>
      <c r="N514" s="104"/>
      <c r="O514" s="104"/>
    </row>
    <row r="515" spans="1:24" s="93" customFormat="1" x14ac:dyDescent="0.25">
      <c r="A515" s="435" t="s">
        <v>92</v>
      </c>
      <c r="B515" s="457" t="s">
        <v>5</v>
      </c>
      <c r="C515" s="1" t="s">
        <v>5</v>
      </c>
      <c r="D515" s="232" t="s">
        <v>514</v>
      </c>
      <c r="E515" s="280">
        <v>120</v>
      </c>
      <c r="F515" s="282">
        <f>'ведом. 2026-2028'!AD861</f>
        <v>15810.5</v>
      </c>
      <c r="G515" s="509"/>
      <c r="H515" s="282">
        <f>'ведом. 2026-2028'!AE861</f>
        <v>14698</v>
      </c>
      <c r="I515" s="509"/>
      <c r="J515" s="282">
        <f>'ведом. 2026-2028'!AF861</f>
        <v>14698</v>
      </c>
      <c r="K515" s="396"/>
      <c r="L515" s="104"/>
      <c r="N515" s="104"/>
      <c r="O515" s="104"/>
    </row>
    <row r="516" spans="1:24" s="93" customFormat="1" ht="31.5" x14ac:dyDescent="0.25">
      <c r="A516" s="435" t="s">
        <v>200</v>
      </c>
      <c r="B516" s="457" t="s">
        <v>5</v>
      </c>
      <c r="C516" s="1" t="s">
        <v>5</v>
      </c>
      <c r="D516" s="232" t="s">
        <v>515</v>
      </c>
      <c r="E516" s="477"/>
      <c r="F516" s="282">
        <f>F517</f>
        <v>9219.2999999999993</v>
      </c>
      <c r="G516" s="509"/>
      <c r="H516" s="282">
        <f>H517</f>
        <v>8549.7000000000007</v>
      </c>
      <c r="I516" s="509"/>
      <c r="J516" s="282">
        <f>J517</f>
        <v>8549.7000000000007</v>
      </c>
      <c r="K516" s="396"/>
      <c r="L516" s="104"/>
      <c r="N516" s="104"/>
      <c r="O516" s="104"/>
    </row>
    <row r="517" spans="1:24" s="93" customFormat="1" ht="47.25" x14ac:dyDescent="0.25">
      <c r="A517" s="435" t="s">
        <v>40</v>
      </c>
      <c r="B517" s="457" t="s">
        <v>5</v>
      </c>
      <c r="C517" s="1" t="s">
        <v>5</v>
      </c>
      <c r="D517" s="232" t="s">
        <v>515</v>
      </c>
      <c r="E517" s="280">
        <v>100</v>
      </c>
      <c r="F517" s="282">
        <f>F518</f>
        <v>9219.2999999999993</v>
      </c>
      <c r="G517" s="509"/>
      <c r="H517" s="282">
        <f>H518</f>
        <v>8549.7000000000007</v>
      </c>
      <c r="I517" s="509"/>
      <c r="J517" s="282">
        <f>J518</f>
        <v>8549.7000000000007</v>
      </c>
      <c r="K517" s="396"/>
      <c r="L517" s="104"/>
      <c r="N517" s="104"/>
      <c r="O517" s="104"/>
    </row>
    <row r="518" spans="1:24" s="105" customFormat="1" x14ac:dyDescent="0.25">
      <c r="A518" s="435" t="s">
        <v>92</v>
      </c>
      <c r="B518" s="457" t="s">
        <v>5</v>
      </c>
      <c r="C518" s="1" t="s">
        <v>5</v>
      </c>
      <c r="D518" s="232" t="s">
        <v>515</v>
      </c>
      <c r="E518" s="280">
        <v>120</v>
      </c>
      <c r="F518" s="282">
        <f>'ведом. 2026-2028'!AD864</f>
        <v>9219.2999999999993</v>
      </c>
      <c r="G518" s="509"/>
      <c r="H518" s="282">
        <f>'ведом. 2026-2028'!AE864</f>
        <v>8549.7000000000007</v>
      </c>
      <c r="I518" s="509"/>
      <c r="J518" s="282">
        <f>'ведом. 2026-2028'!AF864</f>
        <v>8549.7000000000007</v>
      </c>
      <c r="K518" s="396"/>
      <c r="L518" s="104"/>
      <c r="N518" s="104"/>
      <c r="O518" s="104"/>
      <c r="R518" s="19"/>
      <c r="S518" s="121"/>
      <c r="T518" s="122"/>
      <c r="U518" s="122"/>
      <c r="V518" s="123"/>
      <c r="W518" s="123"/>
      <c r="X518" s="124"/>
    </row>
    <row r="519" spans="1:24" s="105" customFormat="1" x14ac:dyDescent="0.25">
      <c r="A519" s="267" t="s">
        <v>688</v>
      </c>
      <c r="B519" s="459" t="s">
        <v>5</v>
      </c>
      <c r="C519" s="247" t="s">
        <v>5</v>
      </c>
      <c r="D519" s="296" t="s">
        <v>683</v>
      </c>
      <c r="E519" s="248"/>
      <c r="F519" s="283">
        <f>F520</f>
        <v>1646</v>
      </c>
      <c r="G519" s="511">
        <f t="shared" ref="G519:H523" si="129">G520</f>
        <v>1646</v>
      </c>
      <c r="H519" s="283">
        <f t="shared" si="129"/>
        <v>1647</v>
      </c>
      <c r="I519" s="511">
        <f t="shared" ref="I519" si="130">I520</f>
        <v>1647</v>
      </c>
      <c r="J519" s="283">
        <f t="shared" ref="J519" si="131">J520</f>
        <v>1649</v>
      </c>
      <c r="K519" s="363">
        <f t="shared" ref="K519" si="132">K520</f>
        <v>1649</v>
      </c>
      <c r="L519" s="104"/>
      <c r="N519" s="104"/>
      <c r="O519" s="104"/>
      <c r="R519" s="19"/>
      <c r="S519" s="121"/>
      <c r="T519" s="122"/>
      <c r="U519" s="122"/>
      <c r="V519" s="123"/>
      <c r="W519" s="123"/>
      <c r="X519" s="124"/>
    </row>
    <row r="520" spans="1:24" s="105" customFormat="1" ht="31.5" x14ac:dyDescent="0.25">
      <c r="A520" s="267" t="s">
        <v>511</v>
      </c>
      <c r="B520" s="459" t="s">
        <v>5</v>
      </c>
      <c r="C520" s="247" t="s">
        <v>5</v>
      </c>
      <c r="D520" s="296" t="s">
        <v>684</v>
      </c>
      <c r="E520" s="248"/>
      <c r="F520" s="283">
        <f>F521</f>
        <v>1646</v>
      </c>
      <c r="G520" s="511">
        <f t="shared" si="129"/>
        <v>1646</v>
      </c>
      <c r="H520" s="283">
        <f t="shared" si="129"/>
        <v>1647</v>
      </c>
      <c r="I520" s="511">
        <f t="shared" ref="I520" si="133">I521</f>
        <v>1647</v>
      </c>
      <c r="J520" s="283">
        <f t="shared" ref="J520" si="134">J521</f>
        <v>1649</v>
      </c>
      <c r="K520" s="363">
        <f t="shared" ref="K520" si="135">K521</f>
        <v>1649</v>
      </c>
      <c r="L520" s="104"/>
      <c r="N520" s="104"/>
      <c r="O520" s="104"/>
      <c r="R520" s="19"/>
      <c r="S520" s="121"/>
      <c r="T520" s="122"/>
      <c r="U520" s="122"/>
      <c r="V520" s="123"/>
      <c r="W520" s="123"/>
      <c r="X520" s="124"/>
    </row>
    <row r="521" spans="1:24" s="105" customFormat="1" ht="31.5" x14ac:dyDescent="0.25">
      <c r="A521" s="267" t="s">
        <v>687</v>
      </c>
      <c r="B521" s="459" t="s">
        <v>5</v>
      </c>
      <c r="C521" s="247" t="s">
        <v>5</v>
      </c>
      <c r="D521" s="296" t="s">
        <v>685</v>
      </c>
      <c r="E521" s="248"/>
      <c r="F521" s="283">
        <f>F522</f>
        <v>1646</v>
      </c>
      <c r="G521" s="511">
        <f t="shared" si="129"/>
        <v>1646</v>
      </c>
      <c r="H521" s="283">
        <f t="shared" si="129"/>
        <v>1647</v>
      </c>
      <c r="I521" s="511">
        <f t="shared" ref="I521" si="136">I522</f>
        <v>1647</v>
      </c>
      <c r="J521" s="283">
        <f t="shared" ref="J521" si="137">J522</f>
        <v>1649</v>
      </c>
      <c r="K521" s="363">
        <f t="shared" ref="K521" si="138">K522</f>
        <v>1649</v>
      </c>
      <c r="L521" s="104"/>
      <c r="N521" s="104"/>
      <c r="O521" s="104"/>
      <c r="R521" s="19"/>
      <c r="S521" s="121"/>
      <c r="T521" s="122"/>
      <c r="U521" s="122"/>
      <c r="V521" s="123"/>
      <c r="W521" s="123"/>
      <c r="X521" s="124"/>
    </row>
    <row r="522" spans="1:24" s="105" customFormat="1" ht="31.5" x14ac:dyDescent="0.25">
      <c r="A522" s="267" t="s">
        <v>313</v>
      </c>
      <c r="B522" s="459" t="s">
        <v>5</v>
      </c>
      <c r="C522" s="247" t="s">
        <v>5</v>
      </c>
      <c r="D522" s="296" t="s">
        <v>686</v>
      </c>
      <c r="E522" s="248"/>
      <c r="F522" s="283">
        <f>F523+F525</f>
        <v>1646</v>
      </c>
      <c r="G522" s="511">
        <f t="shared" ref="G522:K522" si="139">G523+G525</f>
        <v>1646</v>
      </c>
      <c r="H522" s="283">
        <f t="shared" si="139"/>
        <v>1647</v>
      </c>
      <c r="I522" s="511">
        <f t="shared" si="139"/>
        <v>1647</v>
      </c>
      <c r="J522" s="283">
        <f t="shared" si="139"/>
        <v>1649</v>
      </c>
      <c r="K522" s="363">
        <f t="shared" si="139"/>
        <v>1649</v>
      </c>
      <c r="L522" s="104"/>
      <c r="N522" s="104"/>
      <c r="O522" s="104"/>
      <c r="R522" s="19"/>
      <c r="S522" s="121"/>
      <c r="T522" s="122"/>
      <c r="U522" s="122"/>
      <c r="V522" s="123"/>
      <c r="W522" s="123"/>
      <c r="X522" s="124"/>
    </row>
    <row r="523" spans="1:24" s="105" customFormat="1" ht="47.25" x14ac:dyDescent="0.25">
      <c r="A523" s="318" t="s">
        <v>40</v>
      </c>
      <c r="B523" s="459" t="s">
        <v>5</v>
      </c>
      <c r="C523" s="247" t="s">
        <v>5</v>
      </c>
      <c r="D523" s="296" t="s">
        <v>686</v>
      </c>
      <c r="E523" s="248">
        <v>100</v>
      </c>
      <c r="F523" s="283">
        <f>F524</f>
        <v>1556</v>
      </c>
      <c r="G523" s="511">
        <f t="shared" si="129"/>
        <v>1556</v>
      </c>
      <c r="H523" s="283">
        <f t="shared" si="129"/>
        <v>1556</v>
      </c>
      <c r="I523" s="511">
        <f t="shared" ref="I523" si="140">I524</f>
        <v>1556</v>
      </c>
      <c r="J523" s="283">
        <f t="shared" ref="J523" si="141">J524</f>
        <v>1556</v>
      </c>
      <c r="K523" s="363">
        <f t="shared" ref="K523" si="142">K524</f>
        <v>1556</v>
      </c>
      <c r="L523" s="104"/>
      <c r="N523" s="104"/>
      <c r="O523" s="104"/>
      <c r="R523" s="19"/>
      <c r="S523" s="121"/>
      <c r="T523" s="122"/>
      <c r="U523" s="122"/>
      <c r="V523" s="123"/>
      <c r="W523" s="123"/>
      <c r="X523" s="124"/>
    </row>
    <row r="524" spans="1:24" s="105" customFormat="1" x14ac:dyDescent="0.25">
      <c r="A524" s="318" t="s">
        <v>92</v>
      </c>
      <c r="B524" s="459" t="s">
        <v>5</v>
      </c>
      <c r="C524" s="247" t="s">
        <v>5</v>
      </c>
      <c r="D524" s="296" t="s">
        <v>686</v>
      </c>
      <c r="E524" s="248">
        <v>120</v>
      </c>
      <c r="F524" s="283">
        <f>'ведом. 2026-2028'!AD870</f>
        <v>1556</v>
      </c>
      <c r="G524" s="511">
        <f>F524</f>
        <v>1556</v>
      </c>
      <c r="H524" s="283">
        <f>'ведом. 2026-2028'!AE870</f>
        <v>1556</v>
      </c>
      <c r="I524" s="509">
        <f>H524</f>
        <v>1556</v>
      </c>
      <c r="J524" s="282">
        <f>'ведом. 2026-2028'!AF870</f>
        <v>1556</v>
      </c>
      <c r="K524" s="396">
        <f>J524</f>
        <v>1556</v>
      </c>
      <c r="L524" s="104"/>
      <c r="N524" s="104"/>
      <c r="O524" s="104"/>
      <c r="R524" s="19"/>
      <c r="S524" s="121"/>
      <c r="T524" s="122"/>
      <c r="U524" s="122"/>
      <c r="V524" s="123"/>
      <c r="W524" s="123"/>
      <c r="X524" s="124"/>
    </row>
    <row r="525" spans="1:24" s="105" customFormat="1" x14ac:dyDescent="0.25">
      <c r="A525" s="318" t="s">
        <v>116</v>
      </c>
      <c r="B525" s="459" t="s">
        <v>5</v>
      </c>
      <c r="C525" s="247" t="s">
        <v>5</v>
      </c>
      <c r="D525" s="296" t="s">
        <v>686</v>
      </c>
      <c r="E525" s="248">
        <v>200</v>
      </c>
      <c r="F525" s="283">
        <f>F526</f>
        <v>90</v>
      </c>
      <c r="G525" s="511">
        <f t="shared" ref="G525:K525" si="143">G526</f>
        <v>90</v>
      </c>
      <c r="H525" s="283">
        <f t="shared" si="143"/>
        <v>91</v>
      </c>
      <c r="I525" s="511">
        <f t="shared" si="143"/>
        <v>91</v>
      </c>
      <c r="J525" s="283">
        <f t="shared" si="143"/>
        <v>93</v>
      </c>
      <c r="K525" s="363">
        <f t="shared" si="143"/>
        <v>93</v>
      </c>
      <c r="L525" s="104"/>
      <c r="N525" s="104"/>
      <c r="O525" s="104"/>
      <c r="R525" s="19"/>
      <c r="S525" s="121"/>
      <c r="T525" s="122"/>
      <c r="U525" s="122"/>
      <c r="V525" s="123"/>
      <c r="W525" s="123"/>
      <c r="X525" s="124"/>
    </row>
    <row r="526" spans="1:24" s="105" customFormat="1" x14ac:dyDescent="0.25">
      <c r="A526" s="318" t="s">
        <v>50</v>
      </c>
      <c r="B526" s="459" t="s">
        <v>5</v>
      </c>
      <c r="C526" s="247" t="s">
        <v>5</v>
      </c>
      <c r="D526" s="296" t="s">
        <v>686</v>
      </c>
      <c r="E526" s="248">
        <v>240</v>
      </c>
      <c r="F526" s="283">
        <f>'ведом. 2026-2028'!AD872</f>
        <v>90</v>
      </c>
      <c r="G526" s="511">
        <f>F526</f>
        <v>90</v>
      </c>
      <c r="H526" s="283">
        <f>'ведом. 2026-2028'!AE872</f>
        <v>91</v>
      </c>
      <c r="I526" s="509">
        <f>H526</f>
        <v>91</v>
      </c>
      <c r="J526" s="282">
        <f>'ведом. 2026-2028'!AF872</f>
        <v>93</v>
      </c>
      <c r="K526" s="396">
        <f>J526</f>
        <v>93</v>
      </c>
      <c r="L526" s="104"/>
      <c r="N526" s="104"/>
      <c r="O526" s="104"/>
      <c r="R526" s="19"/>
      <c r="S526" s="121"/>
      <c r="T526" s="122"/>
      <c r="U526" s="122"/>
      <c r="V526" s="123"/>
      <c r="W526" s="123"/>
      <c r="X526" s="124"/>
    </row>
    <row r="527" spans="1:24" s="105" customFormat="1" x14ac:dyDescent="0.25">
      <c r="A527" s="323" t="s">
        <v>38</v>
      </c>
      <c r="B527" s="463" t="s">
        <v>91</v>
      </c>
      <c r="C527" s="1"/>
      <c r="D527" s="278"/>
      <c r="E527" s="280"/>
      <c r="F527" s="282">
        <f>F535+F528</f>
        <v>532318</v>
      </c>
      <c r="G527" s="282">
        <f t="shared" ref="G527:K527" si="144">G535+G528</f>
        <v>526857.19999999995</v>
      </c>
      <c r="H527" s="282">
        <f t="shared" si="144"/>
        <v>0</v>
      </c>
      <c r="I527" s="282">
        <f t="shared" si="144"/>
        <v>0</v>
      </c>
      <c r="J527" s="282">
        <f t="shared" si="144"/>
        <v>0</v>
      </c>
      <c r="K527" s="282">
        <f t="shared" si="144"/>
        <v>0</v>
      </c>
      <c r="L527" s="104"/>
      <c r="N527" s="104"/>
      <c r="O527" s="104"/>
      <c r="R527" s="19"/>
      <c r="S527" s="121"/>
      <c r="T527" s="122"/>
      <c r="U527" s="122"/>
      <c r="V527" s="123"/>
      <c r="W527" s="123"/>
      <c r="X527" s="124"/>
    </row>
    <row r="528" spans="1:24" s="105" customFormat="1" x14ac:dyDescent="0.25">
      <c r="A528" s="245" t="s">
        <v>781</v>
      </c>
      <c r="B528" s="262" t="s">
        <v>91</v>
      </c>
      <c r="C528" s="247" t="s">
        <v>29</v>
      </c>
      <c r="D528" s="295"/>
      <c r="E528" s="248"/>
      <c r="F528" s="282">
        <f t="shared" ref="F528:F533" si="145">F529</f>
        <v>532179</v>
      </c>
      <c r="G528" s="282">
        <f t="shared" ref="G528:K532" si="146">G529</f>
        <v>526857.19999999995</v>
      </c>
      <c r="H528" s="282">
        <f t="shared" si="146"/>
        <v>0</v>
      </c>
      <c r="I528" s="282">
        <f t="shared" si="146"/>
        <v>0</v>
      </c>
      <c r="J528" s="282">
        <f t="shared" si="146"/>
        <v>0</v>
      </c>
      <c r="K528" s="282">
        <f t="shared" si="146"/>
        <v>0</v>
      </c>
      <c r="L528" s="104"/>
      <c r="N528" s="104"/>
      <c r="O528" s="104"/>
      <c r="R528" s="19"/>
      <c r="S528" s="121"/>
      <c r="T528" s="122"/>
      <c r="U528" s="122"/>
      <c r="V528" s="123"/>
      <c r="W528" s="123"/>
      <c r="X528" s="124"/>
    </row>
    <row r="529" spans="1:24" s="105" customFormat="1" ht="31.5" x14ac:dyDescent="0.25">
      <c r="A529" s="250" t="s">
        <v>782</v>
      </c>
      <c r="B529" s="262" t="s">
        <v>91</v>
      </c>
      <c r="C529" s="247" t="s">
        <v>29</v>
      </c>
      <c r="D529" s="296" t="s">
        <v>107</v>
      </c>
      <c r="E529" s="248"/>
      <c r="F529" s="282">
        <f t="shared" si="145"/>
        <v>532179</v>
      </c>
      <c r="G529" s="282">
        <f t="shared" si="146"/>
        <v>526857.19999999995</v>
      </c>
      <c r="H529" s="282">
        <f t="shared" si="146"/>
        <v>0</v>
      </c>
      <c r="I529" s="282">
        <f t="shared" si="146"/>
        <v>0</v>
      </c>
      <c r="J529" s="282">
        <f t="shared" si="146"/>
        <v>0</v>
      </c>
      <c r="K529" s="282">
        <f t="shared" si="146"/>
        <v>0</v>
      </c>
      <c r="L529" s="104"/>
      <c r="N529" s="104"/>
      <c r="O529" s="104"/>
      <c r="R529" s="19"/>
      <c r="S529" s="121"/>
      <c r="T529" s="122"/>
      <c r="U529" s="122"/>
      <c r="V529" s="123"/>
      <c r="W529" s="123"/>
      <c r="X529" s="124"/>
    </row>
    <row r="530" spans="1:24" s="105" customFormat="1" x14ac:dyDescent="0.25">
      <c r="A530" s="250" t="s">
        <v>783</v>
      </c>
      <c r="B530" s="262" t="s">
        <v>91</v>
      </c>
      <c r="C530" s="247" t="s">
        <v>29</v>
      </c>
      <c r="D530" s="296" t="s">
        <v>784</v>
      </c>
      <c r="E530" s="248"/>
      <c r="F530" s="282">
        <f t="shared" si="145"/>
        <v>532179</v>
      </c>
      <c r="G530" s="282">
        <f t="shared" si="146"/>
        <v>526857.19999999995</v>
      </c>
      <c r="H530" s="282">
        <f t="shared" si="146"/>
        <v>0</v>
      </c>
      <c r="I530" s="282">
        <f t="shared" si="146"/>
        <v>0</v>
      </c>
      <c r="J530" s="282">
        <f t="shared" si="146"/>
        <v>0</v>
      </c>
      <c r="K530" s="282">
        <f t="shared" si="146"/>
        <v>0</v>
      </c>
      <c r="L530" s="104"/>
      <c r="N530" s="104"/>
      <c r="O530" s="104"/>
      <c r="R530" s="19"/>
      <c r="S530" s="121"/>
      <c r="T530" s="122"/>
      <c r="U530" s="122"/>
      <c r="V530" s="123"/>
      <c r="W530" s="123"/>
      <c r="X530" s="124"/>
    </row>
    <row r="531" spans="1:24" s="105" customFormat="1" ht="47.25" x14ac:dyDescent="0.25">
      <c r="A531" s="250" t="s">
        <v>785</v>
      </c>
      <c r="B531" s="262" t="s">
        <v>91</v>
      </c>
      <c r="C531" s="247" t="s">
        <v>29</v>
      </c>
      <c r="D531" s="296" t="s">
        <v>786</v>
      </c>
      <c r="E531" s="248"/>
      <c r="F531" s="282">
        <f t="shared" si="145"/>
        <v>532179</v>
      </c>
      <c r="G531" s="282">
        <f t="shared" si="146"/>
        <v>526857.19999999995</v>
      </c>
      <c r="H531" s="282">
        <f t="shared" si="146"/>
        <v>0</v>
      </c>
      <c r="I531" s="282">
        <f t="shared" si="146"/>
        <v>0</v>
      </c>
      <c r="J531" s="282">
        <f t="shared" si="146"/>
        <v>0</v>
      </c>
      <c r="K531" s="282">
        <f t="shared" si="146"/>
        <v>0</v>
      </c>
      <c r="L531" s="104"/>
      <c r="N531" s="104"/>
      <c r="O531" s="104"/>
      <c r="R531" s="19"/>
      <c r="S531" s="121"/>
      <c r="T531" s="122"/>
      <c r="U531" s="122"/>
      <c r="V531" s="123"/>
      <c r="W531" s="123"/>
      <c r="X531" s="124"/>
    </row>
    <row r="532" spans="1:24" s="105" customFormat="1" ht="31.5" x14ac:dyDescent="0.25">
      <c r="A532" s="539" t="s">
        <v>787</v>
      </c>
      <c r="B532" s="262" t="s">
        <v>91</v>
      </c>
      <c r="C532" s="247" t="s">
        <v>29</v>
      </c>
      <c r="D532" s="296" t="s">
        <v>788</v>
      </c>
      <c r="E532" s="261"/>
      <c r="F532" s="282">
        <f t="shared" si="145"/>
        <v>532179</v>
      </c>
      <c r="G532" s="282">
        <f t="shared" si="146"/>
        <v>526857.19999999995</v>
      </c>
      <c r="H532" s="282">
        <f t="shared" si="146"/>
        <v>0</v>
      </c>
      <c r="I532" s="282">
        <f t="shared" si="146"/>
        <v>0</v>
      </c>
      <c r="J532" s="282">
        <f t="shared" si="146"/>
        <v>0</v>
      </c>
      <c r="K532" s="282">
        <f t="shared" si="146"/>
        <v>0</v>
      </c>
      <c r="L532" s="104"/>
      <c r="N532" s="104"/>
      <c r="O532" s="104"/>
      <c r="R532" s="19"/>
      <c r="S532" s="121"/>
      <c r="T532" s="122"/>
      <c r="U532" s="122"/>
      <c r="V532" s="123"/>
      <c r="W532" s="123"/>
      <c r="X532" s="124"/>
    </row>
    <row r="533" spans="1:24" s="105" customFormat="1" x14ac:dyDescent="0.25">
      <c r="A533" s="245" t="s">
        <v>789</v>
      </c>
      <c r="B533" s="262" t="s">
        <v>91</v>
      </c>
      <c r="C533" s="247" t="s">
        <v>29</v>
      </c>
      <c r="D533" s="296" t="s">
        <v>788</v>
      </c>
      <c r="E533" s="261" t="s">
        <v>146</v>
      </c>
      <c r="F533" s="282">
        <f t="shared" si="145"/>
        <v>532179</v>
      </c>
      <c r="G533" s="282">
        <f t="shared" ref="G533" si="147">G534</f>
        <v>526857.19999999995</v>
      </c>
      <c r="H533" s="282">
        <f t="shared" ref="H533:J533" si="148">H534</f>
        <v>0</v>
      </c>
      <c r="I533" s="282">
        <f t="shared" ref="I533" si="149">I534</f>
        <v>0</v>
      </c>
      <c r="J533" s="282">
        <f t="shared" si="148"/>
        <v>0</v>
      </c>
      <c r="K533" s="282">
        <f t="shared" ref="K533" si="150">K534</f>
        <v>0</v>
      </c>
      <c r="L533" s="104"/>
      <c r="N533" s="104"/>
      <c r="O533" s="104"/>
      <c r="R533" s="19"/>
      <c r="S533" s="121"/>
      <c r="T533" s="122"/>
      <c r="U533" s="122"/>
      <c r="V533" s="123"/>
      <c r="W533" s="123"/>
      <c r="X533" s="124"/>
    </row>
    <row r="534" spans="1:24" s="105" customFormat="1" x14ac:dyDescent="0.25">
      <c r="A534" s="245" t="s">
        <v>9</v>
      </c>
      <c r="B534" s="262" t="s">
        <v>91</v>
      </c>
      <c r="C534" s="247" t="s">
        <v>29</v>
      </c>
      <c r="D534" s="296" t="s">
        <v>788</v>
      </c>
      <c r="E534" s="261" t="s">
        <v>147</v>
      </c>
      <c r="F534" s="282">
        <f>'ведом. 2026-2028'!AD880</f>
        <v>532179</v>
      </c>
      <c r="G534" s="509">
        <v>526857.19999999995</v>
      </c>
      <c r="H534" s="282">
        <f>'ведом. 2026-2028'!AE880</f>
        <v>0</v>
      </c>
      <c r="I534" s="509"/>
      <c r="J534" s="282">
        <f>'ведом. 2026-2028'!AF880</f>
        <v>0</v>
      </c>
      <c r="K534" s="396"/>
      <c r="L534" s="104"/>
      <c r="N534" s="104"/>
      <c r="O534" s="104"/>
      <c r="R534" s="19"/>
      <c r="S534" s="121"/>
      <c r="T534" s="122"/>
      <c r="U534" s="122"/>
      <c r="V534" s="123"/>
      <c r="W534" s="123"/>
      <c r="X534" s="124"/>
    </row>
    <row r="535" spans="1:24" s="105" customFormat="1" x14ac:dyDescent="0.25">
      <c r="A535" s="279" t="s">
        <v>620</v>
      </c>
      <c r="B535" s="10" t="s">
        <v>91</v>
      </c>
      <c r="C535" s="1" t="s">
        <v>5</v>
      </c>
      <c r="D535" s="232"/>
      <c r="E535" s="280"/>
      <c r="F535" s="282">
        <f t="shared" ref="F535:F540" si="151">F536</f>
        <v>139</v>
      </c>
      <c r="G535" s="509"/>
      <c r="H535" s="282">
        <f t="shared" ref="H535:J540" si="152">H536</f>
        <v>0</v>
      </c>
      <c r="I535" s="509"/>
      <c r="J535" s="282">
        <f t="shared" si="152"/>
        <v>0</v>
      </c>
      <c r="K535" s="396"/>
      <c r="L535" s="104"/>
      <c r="N535" s="104"/>
      <c r="O535" s="104"/>
      <c r="R535" s="19"/>
      <c r="S535" s="121"/>
      <c r="T535" s="122"/>
      <c r="U535" s="122"/>
      <c r="V535" s="123"/>
      <c r="W535" s="123"/>
      <c r="X535" s="124"/>
    </row>
    <row r="536" spans="1:24" s="105" customFormat="1" x14ac:dyDescent="0.25">
      <c r="A536" s="279" t="s">
        <v>621</v>
      </c>
      <c r="B536" s="10" t="s">
        <v>91</v>
      </c>
      <c r="C536" s="1" t="s">
        <v>5</v>
      </c>
      <c r="D536" s="232" t="s">
        <v>622</v>
      </c>
      <c r="E536" s="280"/>
      <c r="F536" s="282">
        <f t="shared" si="151"/>
        <v>139</v>
      </c>
      <c r="G536" s="509"/>
      <c r="H536" s="282">
        <f t="shared" si="152"/>
        <v>0</v>
      </c>
      <c r="I536" s="509"/>
      <c r="J536" s="282">
        <f t="shared" si="152"/>
        <v>0</v>
      </c>
      <c r="K536" s="396"/>
      <c r="L536" s="104"/>
      <c r="N536" s="104"/>
      <c r="O536" s="104"/>
      <c r="R536" s="19"/>
      <c r="S536" s="121"/>
      <c r="T536" s="122"/>
      <c r="U536" s="122"/>
      <c r="V536" s="123"/>
      <c r="W536" s="123"/>
      <c r="X536" s="124"/>
    </row>
    <row r="537" spans="1:24" s="105" customFormat="1" x14ac:dyDescent="0.25">
      <c r="A537" s="279" t="s">
        <v>623</v>
      </c>
      <c r="B537" s="10" t="s">
        <v>91</v>
      </c>
      <c r="C537" s="1" t="s">
        <v>5</v>
      </c>
      <c r="D537" s="232" t="s">
        <v>624</v>
      </c>
      <c r="E537" s="280"/>
      <c r="F537" s="282">
        <f t="shared" si="151"/>
        <v>139</v>
      </c>
      <c r="G537" s="509"/>
      <c r="H537" s="282">
        <f t="shared" si="152"/>
        <v>0</v>
      </c>
      <c r="I537" s="509"/>
      <c r="J537" s="282">
        <f t="shared" si="152"/>
        <v>0</v>
      </c>
      <c r="K537" s="396"/>
      <c r="L537" s="104"/>
      <c r="N537" s="104"/>
      <c r="O537" s="104"/>
      <c r="R537" s="19"/>
      <c r="S537" s="121"/>
      <c r="T537" s="122"/>
      <c r="U537" s="122"/>
      <c r="V537" s="123"/>
      <c r="W537" s="123"/>
      <c r="X537" s="124"/>
    </row>
    <row r="538" spans="1:24" s="105" customFormat="1" x14ac:dyDescent="0.25">
      <c r="A538" s="279" t="s">
        <v>625</v>
      </c>
      <c r="B538" s="10" t="s">
        <v>91</v>
      </c>
      <c r="C538" s="1" t="s">
        <v>5</v>
      </c>
      <c r="D538" s="232" t="s">
        <v>626</v>
      </c>
      <c r="E538" s="280"/>
      <c r="F538" s="282">
        <f t="shared" si="151"/>
        <v>139</v>
      </c>
      <c r="G538" s="509"/>
      <c r="H538" s="282">
        <f t="shared" si="152"/>
        <v>0</v>
      </c>
      <c r="I538" s="509"/>
      <c r="J538" s="282">
        <f t="shared" si="152"/>
        <v>0</v>
      </c>
      <c r="K538" s="396"/>
      <c r="L538" s="104"/>
      <c r="N538" s="104"/>
      <c r="O538" s="104"/>
      <c r="R538" s="19"/>
      <c r="S538" s="121"/>
      <c r="T538" s="122"/>
      <c r="U538" s="122"/>
      <c r="V538" s="123"/>
      <c r="W538" s="123"/>
      <c r="X538" s="124"/>
    </row>
    <row r="539" spans="1:24" s="105" customFormat="1" x14ac:dyDescent="0.25">
      <c r="A539" s="279" t="s">
        <v>661</v>
      </c>
      <c r="B539" s="10" t="s">
        <v>91</v>
      </c>
      <c r="C539" s="1" t="s">
        <v>5</v>
      </c>
      <c r="D539" s="232" t="s">
        <v>627</v>
      </c>
      <c r="E539" s="280"/>
      <c r="F539" s="282">
        <f t="shared" si="151"/>
        <v>139</v>
      </c>
      <c r="G539" s="509"/>
      <c r="H539" s="282">
        <f t="shared" si="152"/>
        <v>0</v>
      </c>
      <c r="I539" s="509"/>
      <c r="J539" s="282">
        <f t="shared" si="152"/>
        <v>0</v>
      </c>
      <c r="K539" s="396"/>
      <c r="L539" s="104"/>
      <c r="N539" s="104"/>
      <c r="O539" s="104"/>
      <c r="R539" s="19"/>
      <c r="S539" s="121"/>
      <c r="T539" s="122"/>
      <c r="U539" s="122"/>
      <c r="V539" s="123"/>
      <c r="W539" s="123"/>
      <c r="X539" s="124"/>
    </row>
    <row r="540" spans="1:24" s="105" customFormat="1" ht="31.5" x14ac:dyDescent="0.25">
      <c r="A540" s="279" t="s">
        <v>58</v>
      </c>
      <c r="B540" s="10" t="s">
        <v>91</v>
      </c>
      <c r="C540" s="1" t="s">
        <v>5</v>
      </c>
      <c r="D540" s="232" t="s">
        <v>627</v>
      </c>
      <c r="E540" s="280">
        <v>600</v>
      </c>
      <c r="F540" s="282">
        <f t="shared" si="151"/>
        <v>139</v>
      </c>
      <c r="G540" s="509"/>
      <c r="H540" s="282">
        <f t="shared" si="152"/>
        <v>0</v>
      </c>
      <c r="I540" s="509"/>
      <c r="J540" s="282">
        <f t="shared" si="152"/>
        <v>0</v>
      </c>
      <c r="K540" s="396"/>
      <c r="L540" s="104"/>
      <c r="N540" s="104"/>
      <c r="O540" s="104"/>
      <c r="R540" s="19"/>
      <c r="S540" s="121"/>
      <c r="T540" s="122"/>
      <c r="U540" s="122"/>
      <c r="V540" s="123"/>
      <c r="W540" s="123"/>
      <c r="X540" s="124"/>
    </row>
    <row r="541" spans="1:24" s="105" customFormat="1" x14ac:dyDescent="0.25">
      <c r="A541" s="279" t="s">
        <v>59</v>
      </c>
      <c r="B541" s="10" t="s">
        <v>91</v>
      </c>
      <c r="C541" s="1" t="s">
        <v>5</v>
      </c>
      <c r="D541" s="232" t="s">
        <v>627</v>
      </c>
      <c r="E541" s="280">
        <v>610</v>
      </c>
      <c r="F541" s="282">
        <f>'ведом. 2026-2028'!AD313</f>
        <v>139</v>
      </c>
      <c r="G541" s="509"/>
      <c r="H541" s="282">
        <f>'ведом. 2026-2028'!AE313</f>
        <v>0</v>
      </c>
      <c r="I541" s="509"/>
      <c r="J541" s="282">
        <f>'ведом. 2026-2028'!AF313</f>
        <v>0</v>
      </c>
      <c r="K541" s="396"/>
      <c r="L541" s="104"/>
      <c r="N541" s="104"/>
      <c r="O541" s="104"/>
      <c r="R541" s="19"/>
      <c r="S541" s="121"/>
      <c r="T541" s="122"/>
      <c r="U541" s="122"/>
      <c r="V541" s="123"/>
      <c r="W541" s="123"/>
      <c r="X541" s="124"/>
    </row>
    <row r="542" spans="1:24" s="93" customFormat="1" x14ac:dyDescent="0.25">
      <c r="A542" s="448" t="s">
        <v>4</v>
      </c>
      <c r="B542" s="463" t="s">
        <v>8</v>
      </c>
      <c r="C542" s="366"/>
      <c r="D542" s="365"/>
      <c r="E542" s="464"/>
      <c r="F542" s="108">
        <f t="shared" ref="F542:K542" si="153">F543+F564+F624+F655+F677</f>
        <v>1517169.5</v>
      </c>
      <c r="G542" s="510">
        <f t="shared" si="153"/>
        <v>944402.1</v>
      </c>
      <c r="H542" s="108">
        <f t="shared" si="153"/>
        <v>1516670.8</v>
      </c>
      <c r="I542" s="510">
        <f t="shared" si="153"/>
        <v>937165.7</v>
      </c>
      <c r="J542" s="108">
        <f t="shared" si="153"/>
        <v>1529624.9</v>
      </c>
      <c r="K542" s="395">
        <f t="shared" si="153"/>
        <v>935951.1</v>
      </c>
      <c r="L542" s="104"/>
      <c r="N542" s="104"/>
      <c r="O542" s="104"/>
    </row>
    <row r="543" spans="1:24" s="93" customFormat="1" x14ac:dyDescent="0.25">
      <c r="A543" s="435" t="s">
        <v>19</v>
      </c>
      <c r="B543" s="457" t="s">
        <v>8</v>
      </c>
      <c r="C543" s="1" t="s">
        <v>28</v>
      </c>
      <c r="D543" s="232"/>
      <c r="E543" s="342"/>
      <c r="F543" s="282">
        <f t="shared" ref="F543:K544" si="154">F544</f>
        <v>467678.3</v>
      </c>
      <c r="G543" s="509">
        <f t="shared" si="154"/>
        <v>267851</v>
      </c>
      <c r="H543" s="282">
        <f t="shared" si="154"/>
        <v>473939.6</v>
      </c>
      <c r="I543" s="509">
        <f t="shared" si="154"/>
        <v>265555</v>
      </c>
      <c r="J543" s="282">
        <f t="shared" si="154"/>
        <v>479213.8</v>
      </c>
      <c r="K543" s="396">
        <f t="shared" si="154"/>
        <v>265555</v>
      </c>
      <c r="L543" s="104"/>
      <c r="N543" s="104"/>
      <c r="O543" s="104"/>
    </row>
    <row r="544" spans="1:24" s="93" customFormat="1" x14ac:dyDescent="0.25">
      <c r="A544" s="330" t="s">
        <v>251</v>
      </c>
      <c r="B544" s="478" t="s">
        <v>8</v>
      </c>
      <c r="C544" s="1" t="s">
        <v>28</v>
      </c>
      <c r="D544" s="232" t="s">
        <v>96</v>
      </c>
      <c r="E544" s="342"/>
      <c r="F544" s="282">
        <f t="shared" si="154"/>
        <v>467678.3</v>
      </c>
      <c r="G544" s="509">
        <f t="shared" si="154"/>
        <v>267851</v>
      </c>
      <c r="H544" s="282">
        <f t="shared" si="154"/>
        <v>473939.6</v>
      </c>
      <c r="I544" s="509">
        <f t="shared" si="154"/>
        <v>265555</v>
      </c>
      <c r="J544" s="282">
        <f t="shared" si="154"/>
        <v>479213.8</v>
      </c>
      <c r="K544" s="396">
        <f t="shared" si="154"/>
        <v>265555</v>
      </c>
      <c r="L544" s="104"/>
      <c r="N544" s="104"/>
      <c r="O544" s="104"/>
    </row>
    <row r="545" spans="1:16" s="93" customFormat="1" x14ac:dyDescent="0.25">
      <c r="A545" s="330" t="s">
        <v>254</v>
      </c>
      <c r="B545" s="478" t="s">
        <v>8</v>
      </c>
      <c r="C545" s="1" t="s">
        <v>28</v>
      </c>
      <c r="D545" s="232" t="s">
        <v>113</v>
      </c>
      <c r="E545" s="280"/>
      <c r="F545" s="282">
        <f>F546+F560</f>
        <v>467678.3</v>
      </c>
      <c r="G545" s="282">
        <f t="shared" ref="G545:K545" si="155">G546+G560</f>
        <v>267851</v>
      </c>
      <c r="H545" s="282">
        <f t="shared" si="155"/>
        <v>473939.6</v>
      </c>
      <c r="I545" s="282">
        <f t="shared" si="155"/>
        <v>265555</v>
      </c>
      <c r="J545" s="282">
        <f t="shared" si="155"/>
        <v>479213.8</v>
      </c>
      <c r="K545" s="282">
        <f t="shared" si="155"/>
        <v>265555</v>
      </c>
      <c r="L545" s="104"/>
      <c r="N545" s="104"/>
      <c r="O545" s="104"/>
    </row>
    <row r="546" spans="1:16" s="93" customFormat="1" x14ac:dyDescent="0.25">
      <c r="A546" s="330" t="s">
        <v>422</v>
      </c>
      <c r="B546" s="478" t="s">
        <v>8</v>
      </c>
      <c r="C546" s="1" t="s">
        <v>28</v>
      </c>
      <c r="D546" s="232" t="s">
        <v>421</v>
      </c>
      <c r="E546" s="280"/>
      <c r="F546" s="282">
        <f>F547+F554+F557</f>
        <v>465382.3</v>
      </c>
      <c r="G546" s="509">
        <f t="shared" ref="G546:K546" si="156">G547+G554+G557</f>
        <v>265555</v>
      </c>
      <c r="H546" s="282">
        <f t="shared" si="156"/>
        <v>473939.6</v>
      </c>
      <c r="I546" s="509">
        <f t="shared" si="156"/>
        <v>265555</v>
      </c>
      <c r="J546" s="282">
        <f t="shared" si="156"/>
        <v>479213.8</v>
      </c>
      <c r="K546" s="396">
        <f t="shared" si="156"/>
        <v>265555</v>
      </c>
      <c r="L546" s="104"/>
      <c r="N546" s="104"/>
      <c r="O546" s="104"/>
    </row>
    <row r="547" spans="1:16" s="93" customFormat="1" ht="31.5" x14ac:dyDescent="0.25">
      <c r="A547" s="435" t="s">
        <v>253</v>
      </c>
      <c r="B547" s="478" t="s">
        <v>8</v>
      </c>
      <c r="C547" s="1" t="s">
        <v>28</v>
      </c>
      <c r="D547" s="232" t="s">
        <v>424</v>
      </c>
      <c r="E547" s="479"/>
      <c r="F547" s="282">
        <f>F548+F551</f>
        <v>199827.3</v>
      </c>
      <c r="G547" s="509"/>
      <c r="H547" s="282">
        <f t="shared" ref="H547:J547" si="157">H548+H551</f>
        <v>208384.6</v>
      </c>
      <c r="I547" s="509"/>
      <c r="J547" s="282">
        <f t="shared" si="157"/>
        <v>213658.8</v>
      </c>
      <c r="K547" s="396"/>
      <c r="L547" s="104"/>
      <c r="N547" s="104"/>
      <c r="O547" s="104"/>
    </row>
    <row r="548" spans="1:16" s="93" customFormat="1" ht="31.5" x14ac:dyDescent="0.25">
      <c r="A548" s="435" t="s">
        <v>318</v>
      </c>
      <c r="B548" s="478" t="s">
        <v>8</v>
      </c>
      <c r="C548" s="1" t="s">
        <v>28</v>
      </c>
      <c r="D548" s="232" t="s">
        <v>425</v>
      </c>
      <c r="E548" s="280"/>
      <c r="F548" s="282">
        <f>F549</f>
        <v>199327.3</v>
      </c>
      <c r="G548" s="509"/>
      <c r="H548" s="282">
        <f>H549</f>
        <v>207884.6</v>
      </c>
      <c r="I548" s="509"/>
      <c r="J548" s="282">
        <f>J549</f>
        <v>213158.8</v>
      </c>
      <c r="K548" s="396"/>
      <c r="L548" s="104"/>
      <c r="N548" s="104"/>
      <c r="O548" s="104"/>
    </row>
    <row r="549" spans="1:16" s="93" customFormat="1" ht="31.5" x14ac:dyDescent="0.25">
      <c r="A549" s="435" t="s">
        <v>58</v>
      </c>
      <c r="B549" s="478" t="s">
        <v>8</v>
      </c>
      <c r="C549" s="1" t="s">
        <v>28</v>
      </c>
      <c r="D549" s="232" t="s">
        <v>425</v>
      </c>
      <c r="E549" s="280">
        <v>600</v>
      </c>
      <c r="F549" s="282">
        <f>F550</f>
        <v>199327.3</v>
      </c>
      <c r="G549" s="509"/>
      <c r="H549" s="282">
        <f>H550</f>
        <v>207884.6</v>
      </c>
      <c r="I549" s="509"/>
      <c r="J549" s="282">
        <f>J550</f>
        <v>213158.8</v>
      </c>
      <c r="K549" s="396"/>
      <c r="L549" s="104"/>
      <c r="N549" s="104"/>
      <c r="O549" s="104"/>
      <c r="P549" s="104"/>
    </row>
    <row r="550" spans="1:16" s="93" customFormat="1" x14ac:dyDescent="0.25">
      <c r="A550" s="435" t="s">
        <v>59</v>
      </c>
      <c r="B550" s="457" t="s">
        <v>8</v>
      </c>
      <c r="C550" s="1" t="s">
        <v>28</v>
      </c>
      <c r="D550" s="232" t="s">
        <v>425</v>
      </c>
      <c r="E550" s="280">
        <v>610</v>
      </c>
      <c r="F550" s="282">
        <f>'ведом. 2026-2028'!AD565</f>
        <v>199327.3</v>
      </c>
      <c r="G550" s="509"/>
      <c r="H550" s="282">
        <f>'ведом. 2026-2028'!AE565</f>
        <v>207884.6</v>
      </c>
      <c r="I550" s="509"/>
      <c r="J550" s="282">
        <f>'ведом. 2026-2028'!AF565</f>
        <v>213158.8</v>
      </c>
      <c r="K550" s="396"/>
      <c r="L550" s="104"/>
      <c r="N550" s="104"/>
      <c r="O550" s="104"/>
      <c r="P550" s="104"/>
    </row>
    <row r="551" spans="1:16" s="93" customFormat="1" ht="31.5" x14ac:dyDescent="0.25">
      <c r="A551" s="267" t="s">
        <v>750</v>
      </c>
      <c r="B551" s="480" t="s">
        <v>8</v>
      </c>
      <c r="C551" s="247" t="s">
        <v>28</v>
      </c>
      <c r="D551" s="296" t="s">
        <v>703</v>
      </c>
      <c r="E551" s="248"/>
      <c r="F551" s="282">
        <f>F552</f>
        <v>500</v>
      </c>
      <c r="G551" s="509"/>
      <c r="H551" s="282">
        <f>H552</f>
        <v>500</v>
      </c>
      <c r="I551" s="509"/>
      <c r="J551" s="282">
        <f t="shared" ref="J551" si="158">J552</f>
        <v>500</v>
      </c>
      <c r="K551" s="396"/>
      <c r="L551" s="104"/>
      <c r="N551" s="104"/>
      <c r="O551" s="104"/>
      <c r="P551" s="104"/>
    </row>
    <row r="552" spans="1:16" s="93" customFormat="1" ht="31.5" x14ac:dyDescent="0.25">
      <c r="A552" s="267" t="s">
        <v>58</v>
      </c>
      <c r="B552" s="480" t="s">
        <v>8</v>
      </c>
      <c r="C552" s="247" t="s">
        <v>28</v>
      </c>
      <c r="D552" s="296" t="s">
        <v>703</v>
      </c>
      <c r="E552" s="248">
        <v>600</v>
      </c>
      <c r="F552" s="282">
        <f>F553</f>
        <v>500</v>
      </c>
      <c r="G552" s="509"/>
      <c r="H552" s="282">
        <f>H553</f>
        <v>500</v>
      </c>
      <c r="I552" s="509"/>
      <c r="J552" s="282">
        <f t="shared" ref="J552" si="159">J553</f>
        <v>500</v>
      </c>
      <c r="K552" s="396"/>
      <c r="L552" s="104"/>
      <c r="N552" s="104"/>
      <c r="O552" s="104"/>
      <c r="P552" s="104"/>
    </row>
    <row r="553" spans="1:16" s="93" customFormat="1" x14ac:dyDescent="0.25">
      <c r="A553" s="267" t="s">
        <v>59</v>
      </c>
      <c r="B553" s="459" t="s">
        <v>8</v>
      </c>
      <c r="C553" s="247" t="s">
        <v>28</v>
      </c>
      <c r="D553" s="296" t="s">
        <v>703</v>
      </c>
      <c r="E553" s="248">
        <v>610</v>
      </c>
      <c r="F553" s="282">
        <f>'ведом. 2026-2028'!AD568</f>
        <v>500</v>
      </c>
      <c r="G553" s="509"/>
      <c r="H553" s="282">
        <f>'ведом. 2026-2028'!AE568</f>
        <v>500</v>
      </c>
      <c r="I553" s="509"/>
      <c r="J553" s="282">
        <f>'ведом. 2026-2028'!AF568</f>
        <v>500</v>
      </c>
      <c r="K553" s="396"/>
      <c r="L553" s="104"/>
      <c r="N553" s="104"/>
      <c r="O553" s="104"/>
      <c r="P553" s="104"/>
    </row>
    <row r="554" spans="1:16" s="93" customFormat="1" ht="141.75" x14ac:dyDescent="0.25">
      <c r="A554" s="436" t="s">
        <v>380</v>
      </c>
      <c r="B554" s="462" t="s">
        <v>8</v>
      </c>
      <c r="C554" s="7" t="s">
        <v>28</v>
      </c>
      <c r="D554" s="232" t="s">
        <v>445</v>
      </c>
      <c r="E554" s="479"/>
      <c r="F554" s="282">
        <f t="shared" ref="F554:K555" si="160">F555</f>
        <v>265505</v>
      </c>
      <c r="G554" s="509">
        <f t="shared" si="160"/>
        <v>265505</v>
      </c>
      <c r="H554" s="282">
        <f t="shared" si="160"/>
        <v>265505</v>
      </c>
      <c r="I554" s="509">
        <f t="shared" si="160"/>
        <v>265505</v>
      </c>
      <c r="J554" s="282">
        <f t="shared" si="160"/>
        <v>265505</v>
      </c>
      <c r="K554" s="396">
        <f t="shared" si="160"/>
        <v>265505</v>
      </c>
      <c r="L554" s="104"/>
      <c r="N554" s="104"/>
      <c r="O554" s="104"/>
      <c r="P554" s="104"/>
    </row>
    <row r="555" spans="1:16" s="93" customFormat="1" ht="31.5" x14ac:dyDescent="0.25">
      <c r="A555" s="435" t="s">
        <v>58</v>
      </c>
      <c r="B555" s="462" t="s">
        <v>8</v>
      </c>
      <c r="C555" s="7" t="s">
        <v>28</v>
      </c>
      <c r="D555" s="232" t="s">
        <v>445</v>
      </c>
      <c r="E555" s="342">
        <v>600</v>
      </c>
      <c r="F555" s="282">
        <f t="shared" si="160"/>
        <v>265505</v>
      </c>
      <c r="G555" s="509">
        <f t="shared" si="160"/>
        <v>265505</v>
      </c>
      <c r="H555" s="282">
        <f t="shared" si="160"/>
        <v>265505</v>
      </c>
      <c r="I555" s="509">
        <f t="shared" si="160"/>
        <v>265505</v>
      </c>
      <c r="J555" s="282">
        <f t="shared" si="160"/>
        <v>265505</v>
      </c>
      <c r="K555" s="396">
        <f t="shared" si="160"/>
        <v>265505</v>
      </c>
      <c r="L555" s="104"/>
      <c r="N555" s="104"/>
      <c r="O555" s="104"/>
      <c r="P555" s="104"/>
    </row>
    <row r="556" spans="1:16" s="93" customFormat="1" x14ac:dyDescent="0.25">
      <c r="A556" s="435" t="s">
        <v>59</v>
      </c>
      <c r="B556" s="478" t="s">
        <v>8</v>
      </c>
      <c r="C556" s="1" t="s">
        <v>28</v>
      </c>
      <c r="D556" s="232" t="s">
        <v>445</v>
      </c>
      <c r="E556" s="342">
        <v>610</v>
      </c>
      <c r="F556" s="282">
        <f>'ведом. 2026-2028'!AD571</f>
        <v>265505</v>
      </c>
      <c r="G556" s="509">
        <f>F556</f>
        <v>265505</v>
      </c>
      <c r="H556" s="282">
        <f>'ведом. 2026-2028'!AE571</f>
        <v>265505</v>
      </c>
      <c r="I556" s="509">
        <f>H556</f>
        <v>265505</v>
      </c>
      <c r="J556" s="282">
        <f>'ведом. 2026-2028'!AF571</f>
        <v>265505</v>
      </c>
      <c r="K556" s="396">
        <f>J556</f>
        <v>265505</v>
      </c>
      <c r="L556" s="104"/>
      <c r="N556" s="104"/>
      <c r="O556" s="104"/>
    </row>
    <row r="557" spans="1:16" s="93" customFormat="1" ht="31.5" x14ac:dyDescent="0.25">
      <c r="A557" s="279" t="s">
        <v>665</v>
      </c>
      <c r="B557" s="462" t="s">
        <v>8</v>
      </c>
      <c r="C557" s="7" t="s">
        <v>28</v>
      </c>
      <c r="D557" s="232" t="s">
        <v>574</v>
      </c>
      <c r="E557" s="479"/>
      <c r="F557" s="282">
        <f t="shared" ref="F557:K557" si="161">F558</f>
        <v>50</v>
      </c>
      <c r="G557" s="509">
        <f t="shared" si="161"/>
        <v>50</v>
      </c>
      <c r="H557" s="282">
        <f t="shared" si="161"/>
        <v>50</v>
      </c>
      <c r="I557" s="509">
        <f t="shared" si="161"/>
        <v>50</v>
      </c>
      <c r="J557" s="282">
        <f t="shared" si="161"/>
        <v>50</v>
      </c>
      <c r="K557" s="396">
        <f t="shared" si="161"/>
        <v>50</v>
      </c>
      <c r="L557" s="104"/>
      <c r="N557" s="104"/>
      <c r="O557" s="104"/>
      <c r="P557" s="104"/>
    </row>
    <row r="558" spans="1:16" s="93" customFormat="1" ht="31.5" x14ac:dyDescent="0.25">
      <c r="A558" s="279" t="s">
        <v>58</v>
      </c>
      <c r="B558" s="462" t="s">
        <v>8</v>
      </c>
      <c r="C558" s="7" t="s">
        <v>28</v>
      </c>
      <c r="D558" s="232" t="s">
        <v>574</v>
      </c>
      <c r="E558" s="342">
        <v>600</v>
      </c>
      <c r="F558" s="282">
        <f t="shared" ref="F558:K558" si="162">F559</f>
        <v>50</v>
      </c>
      <c r="G558" s="509">
        <f t="shared" si="162"/>
        <v>50</v>
      </c>
      <c r="H558" s="282">
        <f t="shared" si="162"/>
        <v>50</v>
      </c>
      <c r="I558" s="509">
        <f t="shared" si="162"/>
        <v>50</v>
      </c>
      <c r="J558" s="282">
        <f t="shared" si="162"/>
        <v>50</v>
      </c>
      <c r="K558" s="396">
        <f t="shared" si="162"/>
        <v>50</v>
      </c>
      <c r="L558" s="104"/>
      <c r="N558" s="104"/>
      <c r="O558" s="104"/>
      <c r="P558" s="104"/>
    </row>
    <row r="559" spans="1:16" s="93" customFormat="1" x14ac:dyDescent="0.25">
      <c r="A559" s="279" t="s">
        <v>59</v>
      </c>
      <c r="B559" s="478" t="s">
        <v>8</v>
      </c>
      <c r="C559" s="1" t="s">
        <v>28</v>
      </c>
      <c r="D559" s="232" t="s">
        <v>574</v>
      </c>
      <c r="E559" s="342">
        <v>610</v>
      </c>
      <c r="F559" s="282">
        <f>'ведом. 2026-2028'!AD574</f>
        <v>50</v>
      </c>
      <c r="G559" s="509">
        <f>F559</f>
        <v>50</v>
      </c>
      <c r="H559" s="282">
        <f>'ведом. 2026-2028'!AE574</f>
        <v>50</v>
      </c>
      <c r="I559" s="509">
        <f>H559</f>
        <v>50</v>
      </c>
      <c r="J559" s="282">
        <f>'ведом. 2026-2028'!AF574</f>
        <v>50</v>
      </c>
      <c r="K559" s="396">
        <f>J559</f>
        <v>50</v>
      </c>
      <c r="L559" s="104"/>
      <c r="N559" s="104"/>
      <c r="O559" s="104"/>
    </row>
    <row r="560" spans="1:16" s="93" customFormat="1" ht="47.25" x14ac:dyDescent="0.25">
      <c r="A560" s="250" t="s">
        <v>256</v>
      </c>
      <c r="B560" s="265" t="s">
        <v>8</v>
      </c>
      <c r="C560" s="248" t="s">
        <v>28</v>
      </c>
      <c r="D560" s="531" t="s">
        <v>122</v>
      </c>
      <c r="E560" s="532"/>
      <c r="F560" s="282">
        <f>F561</f>
        <v>2296</v>
      </c>
      <c r="G560" s="282">
        <f t="shared" ref="G560:J562" si="163">G561</f>
        <v>2296</v>
      </c>
      <c r="H560" s="282">
        <f t="shared" si="163"/>
        <v>0</v>
      </c>
      <c r="I560" s="282"/>
      <c r="J560" s="282">
        <f t="shared" si="163"/>
        <v>0</v>
      </c>
      <c r="K560" s="282"/>
      <c r="L560" s="104"/>
      <c r="N560" s="104"/>
      <c r="O560" s="104"/>
    </row>
    <row r="561" spans="1:15" s="93" customFormat="1" ht="47.25" x14ac:dyDescent="0.25">
      <c r="A561" s="245" t="s">
        <v>779</v>
      </c>
      <c r="B561" s="265" t="s">
        <v>8</v>
      </c>
      <c r="C561" s="248" t="s">
        <v>28</v>
      </c>
      <c r="D561" s="531" t="s">
        <v>780</v>
      </c>
      <c r="E561" s="532"/>
      <c r="F561" s="282">
        <f>F562</f>
        <v>2296</v>
      </c>
      <c r="G561" s="282">
        <f t="shared" si="163"/>
        <v>2296</v>
      </c>
      <c r="H561" s="282">
        <f t="shared" si="163"/>
        <v>0</v>
      </c>
      <c r="I561" s="282"/>
      <c r="J561" s="282">
        <f t="shared" si="163"/>
        <v>0</v>
      </c>
      <c r="K561" s="282"/>
      <c r="L561" s="104"/>
      <c r="N561" s="104"/>
      <c r="O561" s="104"/>
    </row>
    <row r="562" spans="1:15" s="93" customFormat="1" ht="31.5" x14ac:dyDescent="0.25">
      <c r="A562" s="245" t="s">
        <v>58</v>
      </c>
      <c r="B562" s="265" t="s">
        <v>8</v>
      </c>
      <c r="C562" s="248" t="s">
        <v>28</v>
      </c>
      <c r="D562" s="531" t="s">
        <v>780</v>
      </c>
      <c r="E562" s="532">
        <v>600</v>
      </c>
      <c r="F562" s="282">
        <f>F563</f>
        <v>2296</v>
      </c>
      <c r="G562" s="282">
        <f t="shared" si="163"/>
        <v>2296</v>
      </c>
      <c r="H562" s="282">
        <f t="shared" si="163"/>
        <v>0</v>
      </c>
      <c r="I562" s="282"/>
      <c r="J562" s="282">
        <f t="shared" si="163"/>
        <v>0</v>
      </c>
      <c r="K562" s="282"/>
      <c r="L562" s="104"/>
      <c r="N562" s="104"/>
      <c r="O562" s="104"/>
    </row>
    <row r="563" spans="1:15" s="93" customFormat="1" x14ac:dyDescent="0.25">
      <c r="A563" s="245" t="s">
        <v>59</v>
      </c>
      <c r="B563" s="265" t="s">
        <v>8</v>
      </c>
      <c r="C563" s="248" t="s">
        <v>28</v>
      </c>
      <c r="D563" s="531" t="s">
        <v>780</v>
      </c>
      <c r="E563" s="532">
        <v>610</v>
      </c>
      <c r="F563" s="282">
        <f>'ведом. 2026-2028'!AD578</f>
        <v>2296</v>
      </c>
      <c r="G563" s="509">
        <v>2296</v>
      </c>
      <c r="H563" s="282">
        <f>'ведом. 2026-2028'!AE578</f>
        <v>0</v>
      </c>
      <c r="I563" s="509"/>
      <c r="J563" s="282">
        <f>'ведом. 2026-2028'!AF578</f>
        <v>0</v>
      </c>
      <c r="K563" s="396"/>
      <c r="L563" s="104"/>
      <c r="N563" s="104"/>
      <c r="O563" s="104"/>
    </row>
    <row r="564" spans="1:15" s="93" customFormat="1" x14ac:dyDescent="0.25">
      <c r="A564" s="279" t="s">
        <v>33</v>
      </c>
      <c r="B564" s="478" t="s">
        <v>8</v>
      </c>
      <c r="C564" s="1" t="s">
        <v>29</v>
      </c>
      <c r="D564" s="278"/>
      <c r="E564" s="342"/>
      <c r="F564" s="282">
        <f t="shared" ref="F564:K564" si="164">F565+F618</f>
        <v>837996</v>
      </c>
      <c r="G564" s="509">
        <f t="shared" si="164"/>
        <v>652409.59999999998</v>
      </c>
      <c r="H564" s="282">
        <f t="shared" si="164"/>
        <v>834687.3</v>
      </c>
      <c r="I564" s="509">
        <f t="shared" si="164"/>
        <v>649734.69999999995</v>
      </c>
      <c r="J564" s="282">
        <f t="shared" si="164"/>
        <v>841988.20000000007</v>
      </c>
      <c r="K564" s="396">
        <f t="shared" si="164"/>
        <v>648520.1</v>
      </c>
      <c r="L564" s="104"/>
      <c r="N564" s="104"/>
      <c r="O564" s="104"/>
    </row>
    <row r="565" spans="1:15" s="93" customFormat="1" x14ac:dyDescent="0.25">
      <c r="A565" s="330" t="s">
        <v>251</v>
      </c>
      <c r="B565" s="478" t="s">
        <v>8</v>
      </c>
      <c r="C565" s="1" t="s">
        <v>29</v>
      </c>
      <c r="D565" s="232" t="s">
        <v>96</v>
      </c>
      <c r="E565" s="280"/>
      <c r="F565" s="504">
        <f>F566</f>
        <v>832149.6</v>
      </c>
      <c r="G565" s="512">
        <f t="shared" ref="G565:K565" si="165">G566</f>
        <v>646705.79999999993</v>
      </c>
      <c r="H565" s="504">
        <f t="shared" si="165"/>
        <v>831271.8</v>
      </c>
      <c r="I565" s="512">
        <f t="shared" si="165"/>
        <v>646402.5</v>
      </c>
      <c r="J565" s="504">
        <f t="shared" si="165"/>
        <v>836471.3</v>
      </c>
      <c r="K565" s="519">
        <f t="shared" si="165"/>
        <v>643137.79999999993</v>
      </c>
      <c r="L565" s="104"/>
      <c r="N565" s="104"/>
      <c r="O565" s="104"/>
    </row>
    <row r="566" spans="1:15" s="93" customFormat="1" x14ac:dyDescent="0.25">
      <c r="A566" s="330" t="s">
        <v>254</v>
      </c>
      <c r="B566" s="457" t="s">
        <v>8</v>
      </c>
      <c r="C566" s="1" t="s">
        <v>29</v>
      </c>
      <c r="D566" s="232" t="s">
        <v>113</v>
      </c>
      <c r="E566" s="280"/>
      <c r="F566" s="504">
        <f>F567+F590+F601+F608+F597</f>
        <v>832149.6</v>
      </c>
      <c r="G566" s="512">
        <f t="shared" ref="G566:K566" si="166">G567+G590+G601+G608+G597</f>
        <v>646705.79999999993</v>
      </c>
      <c r="H566" s="504">
        <f t="shared" si="166"/>
        <v>831271.8</v>
      </c>
      <c r="I566" s="512">
        <f t="shared" si="166"/>
        <v>646402.5</v>
      </c>
      <c r="J566" s="504">
        <f t="shared" si="166"/>
        <v>836471.3</v>
      </c>
      <c r="K566" s="519">
        <f t="shared" si="166"/>
        <v>643137.79999999993</v>
      </c>
      <c r="L566" s="104"/>
      <c r="N566" s="104"/>
      <c r="O566" s="104"/>
    </row>
    <row r="567" spans="1:15" s="93" customFormat="1" x14ac:dyDescent="0.25">
      <c r="A567" s="433" t="s">
        <v>255</v>
      </c>
      <c r="B567" s="457" t="s">
        <v>8</v>
      </c>
      <c r="C567" s="1" t="s">
        <v>29</v>
      </c>
      <c r="D567" s="232" t="s">
        <v>421</v>
      </c>
      <c r="E567" s="280"/>
      <c r="F567" s="504">
        <f>F571+F578+F581+F568+F584+F587</f>
        <v>713763.7</v>
      </c>
      <c r="G567" s="504">
        <f t="shared" ref="G567:K567" si="167">G571+G578+G581+G568+G584+G587</f>
        <v>548489</v>
      </c>
      <c r="H567" s="504">
        <f t="shared" si="167"/>
        <v>721298.20000000007</v>
      </c>
      <c r="I567" s="504">
        <f t="shared" si="167"/>
        <v>544583</v>
      </c>
      <c r="J567" s="504">
        <f t="shared" si="167"/>
        <v>730128.5</v>
      </c>
      <c r="K567" s="504">
        <f t="shared" si="167"/>
        <v>544583</v>
      </c>
      <c r="L567" s="104"/>
      <c r="N567" s="104"/>
      <c r="O567" s="104"/>
    </row>
    <row r="568" spans="1:15" s="93" customFormat="1" ht="31.5" x14ac:dyDescent="0.25">
      <c r="A568" s="313" t="s">
        <v>615</v>
      </c>
      <c r="B568" s="478" t="s">
        <v>8</v>
      </c>
      <c r="C568" s="1" t="s">
        <v>29</v>
      </c>
      <c r="D568" s="296" t="s">
        <v>614</v>
      </c>
      <c r="E568" s="477"/>
      <c r="F568" s="504">
        <f>F569</f>
        <v>33530.5</v>
      </c>
      <c r="G568" s="512"/>
      <c r="H568" s="504">
        <f t="shared" ref="H568:J569" si="168">H569</f>
        <v>40383.300000000003</v>
      </c>
      <c r="I568" s="512"/>
      <c r="J568" s="504">
        <f t="shared" si="168"/>
        <v>40383.300000000003</v>
      </c>
      <c r="K568" s="519"/>
      <c r="L568" s="104"/>
      <c r="N568" s="104"/>
      <c r="O568" s="104"/>
    </row>
    <row r="569" spans="1:15" s="93" customFormat="1" x14ac:dyDescent="0.25">
      <c r="A569" s="279" t="s">
        <v>116</v>
      </c>
      <c r="B569" s="478" t="s">
        <v>8</v>
      </c>
      <c r="C569" s="1" t="s">
        <v>29</v>
      </c>
      <c r="D569" s="296" t="s">
        <v>614</v>
      </c>
      <c r="E569" s="280">
        <v>200</v>
      </c>
      <c r="F569" s="504">
        <f>F570</f>
        <v>33530.5</v>
      </c>
      <c r="G569" s="512"/>
      <c r="H569" s="504">
        <f t="shared" si="168"/>
        <v>40383.300000000003</v>
      </c>
      <c r="I569" s="512"/>
      <c r="J569" s="504">
        <f t="shared" si="168"/>
        <v>40383.300000000003</v>
      </c>
      <c r="K569" s="519"/>
      <c r="L569" s="104"/>
      <c r="N569" s="104"/>
      <c r="O569" s="104"/>
    </row>
    <row r="570" spans="1:15" s="93" customFormat="1" x14ac:dyDescent="0.25">
      <c r="A570" s="279" t="s">
        <v>50</v>
      </c>
      <c r="B570" s="457" t="s">
        <v>8</v>
      </c>
      <c r="C570" s="1" t="s">
        <v>29</v>
      </c>
      <c r="D570" s="296" t="s">
        <v>614</v>
      </c>
      <c r="E570" s="280">
        <v>240</v>
      </c>
      <c r="F570" s="504">
        <f>'ведом. 2026-2028'!AD585</f>
        <v>33530.5</v>
      </c>
      <c r="G570" s="512"/>
      <c r="H570" s="504">
        <f>'ведом. 2026-2028'!AE585</f>
        <v>40383.300000000003</v>
      </c>
      <c r="I570" s="512"/>
      <c r="J570" s="504">
        <f>'ведом. 2026-2028'!AF585</f>
        <v>40383.300000000003</v>
      </c>
      <c r="K570" s="519"/>
      <c r="L570" s="104"/>
      <c r="N570" s="104"/>
      <c r="O570" s="104"/>
    </row>
    <row r="571" spans="1:15" s="93" customFormat="1" ht="47.25" x14ac:dyDescent="0.25">
      <c r="A571" s="330" t="s">
        <v>410</v>
      </c>
      <c r="B571" s="457" t="s">
        <v>8</v>
      </c>
      <c r="C571" s="1" t="s">
        <v>29</v>
      </c>
      <c r="D571" s="232" t="s">
        <v>442</v>
      </c>
      <c r="E571" s="280"/>
      <c r="F571" s="282">
        <f>F572+F575</f>
        <v>131744.20000000001</v>
      </c>
      <c r="G571" s="509"/>
      <c r="H571" s="282">
        <f>H572+H575</f>
        <v>136331.9</v>
      </c>
      <c r="I571" s="509"/>
      <c r="J571" s="282">
        <f>J572+J575</f>
        <v>145162.20000000001</v>
      </c>
      <c r="K571" s="396"/>
      <c r="L571" s="104"/>
      <c r="N571" s="104"/>
      <c r="O571" s="104"/>
    </row>
    <row r="572" spans="1:15" s="93" customFormat="1" ht="47.25" x14ac:dyDescent="0.25">
      <c r="A572" s="435" t="s">
        <v>481</v>
      </c>
      <c r="B572" s="457" t="s">
        <v>8</v>
      </c>
      <c r="C572" s="1" t="s">
        <v>29</v>
      </c>
      <c r="D572" s="232" t="s">
        <v>443</v>
      </c>
      <c r="E572" s="479"/>
      <c r="F572" s="282">
        <f>F573</f>
        <v>123844.2</v>
      </c>
      <c r="G572" s="509"/>
      <c r="H572" s="282">
        <f>H573</f>
        <v>121720.5</v>
      </c>
      <c r="I572" s="509"/>
      <c r="J572" s="282">
        <f>J573</f>
        <v>124263.8</v>
      </c>
      <c r="K572" s="396"/>
      <c r="L572" s="104"/>
      <c r="N572" s="104"/>
      <c r="O572" s="104"/>
    </row>
    <row r="573" spans="1:15" s="93" customFormat="1" ht="31.5" x14ac:dyDescent="0.25">
      <c r="A573" s="435" t="s">
        <v>58</v>
      </c>
      <c r="B573" s="457" t="s">
        <v>8</v>
      </c>
      <c r="C573" s="1" t="s">
        <v>29</v>
      </c>
      <c r="D573" s="232" t="s">
        <v>443</v>
      </c>
      <c r="E573" s="280">
        <v>600</v>
      </c>
      <c r="F573" s="282">
        <f>F574</f>
        <v>123844.2</v>
      </c>
      <c r="G573" s="509"/>
      <c r="H573" s="282">
        <f>H574</f>
        <v>121720.5</v>
      </c>
      <c r="I573" s="509"/>
      <c r="J573" s="282">
        <f>J574</f>
        <v>124263.8</v>
      </c>
      <c r="K573" s="396"/>
      <c r="L573" s="104"/>
      <c r="N573" s="104"/>
      <c r="O573" s="104"/>
    </row>
    <row r="574" spans="1:15" s="93" customFormat="1" x14ac:dyDescent="0.25">
      <c r="A574" s="435" t="s">
        <v>59</v>
      </c>
      <c r="B574" s="457" t="s">
        <v>8</v>
      </c>
      <c r="C574" s="1" t="s">
        <v>29</v>
      </c>
      <c r="D574" s="232" t="s">
        <v>443</v>
      </c>
      <c r="E574" s="280">
        <v>610</v>
      </c>
      <c r="F574" s="282">
        <f>'ведом. 2026-2028'!AD589</f>
        <v>123844.2</v>
      </c>
      <c r="G574" s="509"/>
      <c r="H574" s="282">
        <f>'ведом. 2026-2028'!AE589</f>
        <v>121720.5</v>
      </c>
      <c r="I574" s="509"/>
      <c r="J574" s="282">
        <f>'ведом. 2026-2028'!AF589</f>
        <v>124263.8</v>
      </c>
      <c r="K574" s="396"/>
      <c r="L574" s="104"/>
      <c r="N574" s="104"/>
      <c r="O574" s="104"/>
    </row>
    <row r="575" spans="1:15" s="93" customFormat="1" ht="47.25" x14ac:dyDescent="0.25">
      <c r="A575" s="435" t="s">
        <v>650</v>
      </c>
      <c r="B575" s="457" t="s">
        <v>8</v>
      </c>
      <c r="C575" s="1" t="s">
        <v>29</v>
      </c>
      <c r="D575" s="232" t="s">
        <v>444</v>
      </c>
      <c r="E575" s="280"/>
      <c r="F575" s="282">
        <f>F576</f>
        <v>7900</v>
      </c>
      <c r="G575" s="509"/>
      <c r="H575" s="282">
        <f>H576</f>
        <v>14611.4</v>
      </c>
      <c r="I575" s="509"/>
      <c r="J575" s="282">
        <f>J576</f>
        <v>20898.400000000001</v>
      </c>
      <c r="K575" s="396"/>
      <c r="L575" s="104"/>
      <c r="N575" s="104"/>
      <c r="O575" s="104"/>
    </row>
    <row r="576" spans="1:15" s="93" customFormat="1" ht="31.5" x14ac:dyDescent="0.25">
      <c r="A576" s="435" t="s">
        <v>58</v>
      </c>
      <c r="B576" s="457" t="s">
        <v>8</v>
      </c>
      <c r="C576" s="1" t="s">
        <v>29</v>
      </c>
      <c r="D576" s="232" t="s">
        <v>444</v>
      </c>
      <c r="E576" s="280">
        <v>600</v>
      </c>
      <c r="F576" s="282">
        <f>F577</f>
        <v>7900</v>
      </c>
      <c r="G576" s="509"/>
      <c r="H576" s="282">
        <f>H577</f>
        <v>14611.4</v>
      </c>
      <c r="I576" s="509"/>
      <c r="J576" s="282">
        <f>J577</f>
        <v>20898.400000000001</v>
      </c>
      <c r="K576" s="396"/>
      <c r="L576" s="104"/>
      <c r="N576" s="104"/>
      <c r="O576" s="104"/>
    </row>
    <row r="577" spans="1:15" s="93" customFormat="1" x14ac:dyDescent="0.25">
      <c r="A577" s="435" t="s">
        <v>59</v>
      </c>
      <c r="B577" s="457" t="s">
        <v>8</v>
      </c>
      <c r="C577" s="1" t="s">
        <v>29</v>
      </c>
      <c r="D577" s="232" t="s">
        <v>444</v>
      </c>
      <c r="E577" s="280">
        <v>610</v>
      </c>
      <c r="F577" s="282">
        <f>'ведом. 2026-2028'!AD592</f>
        <v>7900</v>
      </c>
      <c r="G577" s="509"/>
      <c r="H577" s="282">
        <f>'ведом. 2026-2028'!AE592</f>
        <v>14611.4</v>
      </c>
      <c r="I577" s="509"/>
      <c r="J577" s="282">
        <f>'ведом. 2026-2028'!AF592</f>
        <v>20898.400000000001</v>
      </c>
      <c r="K577" s="396"/>
      <c r="L577" s="104"/>
      <c r="N577" s="104"/>
      <c r="O577" s="104"/>
    </row>
    <row r="578" spans="1:15" s="93" customFormat="1" ht="141.75" x14ac:dyDescent="0.25">
      <c r="A578" s="436" t="s">
        <v>380</v>
      </c>
      <c r="B578" s="457" t="s">
        <v>8</v>
      </c>
      <c r="C578" s="1" t="s">
        <v>29</v>
      </c>
      <c r="D578" s="278" t="s">
        <v>445</v>
      </c>
      <c r="E578" s="342"/>
      <c r="F578" s="282">
        <f t="shared" ref="F578:K579" si="169">F579</f>
        <v>541732</v>
      </c>
      <c r="G578" s="509">
        <f t="shared" si="169"/>
        <v>541732</v>
      </c>
      <c r="H578" s="282">
        <f t="shared" si="169"/>
        <v>541732</v>
      </c>
      <c r="I578" s="509">
        <f t="shared" si="169"/>
        <v>541732</v>
      </c>
      <c r="J578" s="282">
        <f t="shared" si="169"/>
        <v>541732</v>
      </c>
      <c r="K578" s="396">
        <f t="shared" si="169"/>
        <v>541732</v>
      </c>
      <c r="L578" s="104"/>
      <c r="N578" s="104"/>
      <c r="O578" s="104"/>
    </row>
    <row r="579" spans="1:15" s="93" customFormat="1" ht="31.5" x14ac:dyDescent="0.25">
      <c r="A579" s="435" t="s">
        <v>58</v>
      </c>
      <c r="B579" s="457" t="s">
        <v>8</v>
      </c>
      <c r="C579" s="1" t="s">
        <v>29</v>
      </c>
      <c r="D579" s="278" t="s">
        <v>445</v>
      </c>
      <c r="E579" s="280">
        <v>600</v>
      </c>
      <c r="F579" s="282">
        <f t="shared" si="169"/>
        <v>541732</v>
      </c>
      <c r="G579" s="509">
        <f t="shared" si="169"/>
        <v>541732</v>
      </c>
      <c r="H579" s="282">
        <f t="shared" si="169"/>
        <v>541732</v>
      </c>
      <c r="I579" s="509">
        <f t="shared" si="169"/>
        <v>541732</v>
      </c>
      <c r="J579" s="282">
        <f t="shared" si="169"/>
        <v>541732</v>
      </c>
      <c r="K579" s="396">
        <f t="shared" si="169"/>
        <v>541732</v>
      </c>
      <c r="L579" s="104"/>
      <c r="N579" s="104"/>
      <c r="O579" s="104"/>
    </row>
    <row r="580" spans="1:15" s="93" customFormat="1" x14ac:dyDescent="0.25">
      <c r="A580" s="435" t="s">
        <v>59</v>
      </c>
      <c r="B580" s="457" t="s">
        <v>8</v>
      </c>
      <c r="C580" s="1" t="s">
        <v>29</v>
      </c>
      <c r="D580" s="278" t="s">
        <v>445</v>
      </c>
      <c r="E580" s="280">
        <v>610</v>
      </c>
      <c r="F580" s="282">
        <f>'ведом. 2026-2028'!AD595</f>
        <v>541732</v>
      </c>
      <c r="G580" s="509">
        <f>F580</f>
        <v>541732</v>
      </c>
      <c r="H580" s="282">
        <f>'ведом. 2026-2028'!AE595</f>
        <v>541732</v>
      </c>
      <c r="I580" s="509">
        <f>H580</f>
        <v>541732</v>
      </c>
      <c r="J580" s="282">
        <f>'ведом. 2026-2028'!AF595</f>
        <v>541732</v>
      </c>
      <c r="K580" s="396">
        <f>J580</f>
        <v>541732</v>
      </c>
      <c r="L580" s="104"/>
      <c r="N580" s="104"/>
      <c r="O580" s="104"/>
    </row>
    <row r="581" spans="1:15" s="93" customFormat="1" ht="31.5" x14ac:dyDescent="0.25">
      <c r="A581" s="279" t="s">
        <v>665</v>
      </c>
      <c r="B581" s="457" t="s">
        <v>8</v>
      </c>
      <c r="C581" s="1" t="s">
        <v>29</v>
      </c>
      <c r="D581" s="232" t="s">
        <v>574</v>
      </c>
      <c r="E581" s="280"/>
      <c r="F581" s="282">
        <f>F582</f>
        <v>2851</v>
      </c>
      <c r="G581" s="509">
        <f t="shared" ref="G581:K582" si="170">G582</f>
        <v>2851</v>
      </c>
      <c r="H581" s="282">
        <f t="shared" si="170"/>
        <v>2851</v>
      </c>
      <c r="I581" s="509">
        <f t="shared" si="170"/>
        <v>2851</v>
      </c>
      <c r="J581" s="282">
        <f t="shared" si="170"/>
        <v>2851</v>
      </c>
      <c r="K581" s="396">
        <f t="shared" si="170"/>
        <v>2851</v>
      </c>
      <c r="L581" s="104"/>
      <c r="N581" s="104"/>
      <c r="O581" s="104"/>
    </row>
    <row r="582" spans="1:15" s="93" customFormat="1" ht="31.5" x14ac:dyDescent="0.25">
      <c r="A582" s="279" t="s">
        <v>58</v>
      </c>
      <c r="B582" s="457" t="s">
        <v>8</v>
      </c>
      <c r="C582" s="1" t="s">
        <v>29</v>
      </c>
      <c r="D582" s="232" t="s">
        <v>574</v>
      </c>
      <c r="E582" s="280">
        <v>600</v>
      </c>
      <c r="F582" s="282">
        <f>F583</f>
        <v>2851</v>
      </c>
      <c r="G582" s="509">
        <f t="shared" si="170"/>
        <v>2851</v>
      </c>
      <c r="H582" s="282">
        <f t="shared" si="170"/>
        <v>2851</v>
      </c>
      <c r="I582" s="509">
        <f t="shared" si="170"/>
        <v>2851</v>
      </c>
      <c r="J582" s="282">
        <f t="shared" si="170"/>
        <v>2851</v>
      </c>
      <c r="K582" s="396">
        <f t="shared" si="170"/>
        <v>2851</v>
      </c>
      <c r="L582" s="104"/>
      <c r="N582" s="104"/>
      <c r="O582" s="104"/>
    </row>
    <row r="583" spans="1:15" s="93" customFormat="1" x14ac:dyDescent="0.25">
      <c r="A583" s="279" t="s">
        <v>59</v>
      </c>
      <c r="B583" s="457" t="s">
        <v>8</v>
      </c>
      <c r="C583" s="1" t="s">
        <v>29</v>
      </c>
      <c r="D583" s="232" t="s">
        <v>574</v>
      </c>
      <c r="E583" s="280">
        <v>610</v>
      </c>
      <c r="F583" s="282">
        <f>'ведом. 2026-2028'!AD598</f>
        <v>2851</v>
      </c>
      <c r="G583" s="509">
        <f>F583</f>
        <v>2851</v>
      </c>
      <c r="H583" s="282">
        <f>'ведом. 2026-2028'!AE598</f>
        <v>2851</v>
      </c>
      <c r="I583" s="509">
        <f>H583</f>
        <v>2851</v>
      </c>
      <c r="J583" s="282">
        <f>'ведом. 2026-2028'!AF598</f>
        <v>2851</v>
      </c>
      <c r="K583" s="396">
        <f>J583</f>
        <v>2851</v>
      </c>
      <c r="L583" s="104"/>
      <c r="N583" s="104"/>
      <c r="O583" s="104"/>
    </row>
    <row r="584" spans="1:15" s="93" customFormat="1" ht="63" x14ac:dyDescent="0.25">
      <c r="A584" s="267" t="s">
        <v>595</v>
      </c>
      <c r="B584" s="459" t="s">
        <v>8</v>
      </c>
      <c r="C584" s="247" t="s">
        <v>29</v>
      </c>
      <c r="D584" s="295" t="s">
        <v>596</v>
      </c>
      <c r="E584" s="248"/>
      <c r="F584" s="282">
        <f>F585</f>
        <v>2535</v>
      </c>
      <c r="G584" s="509">
        <f t="shared" ref="G584:J585" si="171">G585</f>
        <v>2535</v>
      </c>
      <c r="H584" s="282">
        <f t="shared" si="171"/>
        <v>0</v>
      </c>
      <c r="I584" s="509"/>
      <c r="J584" s="282">
        <f t="shared" si="171"/>
        <v>0</v>
      </c>
      <c r="K584" s="396"/>
      <c r="L584" s="104"/>
      <c r="N584" s="104"/>
      <c r="O584" s="104"/>
    </row>
    <row r="585" spans="1:15" s="93" customFormat="1" ht="31.5" x14ac:dyDescent="0.25">
      <c r="A585" s="267" t="s">
        <v>58</v>
      </c>
      <c r="B585" s="459" t="s">
        <v>8</v>
      </c>
      <c r="C585" s="247" t="s">
        <v>29</v>
      </c>
      <c r="D585" s="295" t="s">
        <v>596</v>
      </c>
      <c r="E585" s="248">
        <v>600</v>
      </c>
      <c r="F585" s="282">
        <f>F586</f>
        <v>2535</v>
      </c>
      <c r="G585" s="509">
        <f t="shared" si="171"/>
        <v>2535</v>
      </c>
      <c r="H585" s="282">
        <f t="shared" si="171"/>
        <v>0</v>
      </c>
      <c r="I585" s="509"/>
      <c r="J585" s="282">
        <f t="shared" si="171"/>
        <v>0</v>
      </c>
      <c r="K585" s="396"/>
      <c r="L585" s="20"/>
      <c r="N585" s="104"/>
      <c r="O585" s="104"/>
    </row>
    <row r="586" spans="1:15" s="93" customFormat="1" x14ac:dyDescent="0.25">
      <c r="A586" s="267" t="s">
        <v>59</v>
      </c>
      <c r="B586" s="459" t="s">
        <v>8</v>
      </c>
      <c r="C586" s="247" t="s">
        <v>29</v>
      </c>
      <c r="D586" s="295" t="s">
        <v>596</v>
      </c>
      <c r="E586" s="248">
        <v>610</v>
      </c>
      <c r="F586" s="282">
        <f>'ведом. 2026-2028'!AD601</f>
        <v>2535</v>
      </c>
      <c r="G586" s="509">
        <f>F586</f>
        <v>2535</v>
      </c>
      <c r="H586" s="282">
        <f>'ведом. 2026-2028'!AE601</f>
        <v>0</v>
      </c>
      <c r="I586" s="509"/>
      <c r="J586" s="282">
        <f>'ведом. 2026-2028'!AF601</f>
        <v>0</v>
      </c>
      <c r="K586" s="396"/>
      <c r="L586" s="104"/>
      <c r="N586" s="104"/>
      <c r="O586" s="104"/>
    </row>
    <row r="587" spans="1:15" s="93" customFormat="1" ht="47.25" x14ac:dyDescent="0.25">
      <c r="A587" s="267" t="s">
        <v>777</v>
      </c>
      <c r="B587" s="247" t="s">
        <v>8</v>
      </c>
      <c r="C587" s="247" t="s">
        <v>29</v>
      </c>
      <c r="D587" s="295" t="s">
        <v>778</v>
      </c>
      <c r="E587" s="248"/>
      <c r="F587" s="282">
        <f>F588</f>
        <v>1371</v>
      </c>
      <c r="G587" s="282">
        <f t="shared" ref="G587:J587" si="172">G588</f>
        <v>1371</v>
      </c>
      <c r="H587" s="282">
        <f t="shared" si="172"/>
        <v>0</v>
      </c>
      <c r="I587" s="282"/>
      <c r="J587" s="282">
        <f t="shared" si="172"/>
        <v>0</v>
      </c>
      <c r="K587" s="282"/>
      <c r="L587" s="104"/>
      <c r="N587" s="104"/>
      <c r="O587" s="104"/>
    </row>
    <row r="588" spans="1:15" s="93" customFormat="1" ht="31.5" x14ac:dyDescent="0.25">
      <c r="A588" s="267" t="s">
        <v>58</v>
      </c>
      <c r="B588" s="247" t="s">
        <v>8</v>
      </c>
      <c r="C588" s="247" t="s">
        <v>29</v>
      </c>
      <c r="D588" s="295" t="s">
        <v>778</v>
      </c>
      <c r="E588" s="248">
        <v>600</v>
      </c>
      <c r="F588" s="282">
        <f>F589</f>
        <v>1371</v>
      </c>
      <c r="G588" s="282">
        <f t="shared" ref="G588:J588" si="173">G589</f>
        <v>1371</v>
      </c>
      <c r="H588" s="282">
        <f t="shared" si="173"/>
        <v>0</v>
      </c>
      <c r="I588" s="282"/>
      <c r="J588" s="282">
        <f t="shared" si="173"/>
        <v>0</v>
      </c>
      <c r="K588" s="282"/>
      <c r="L588" s="104"/>
      <c r="N588" s="104"/>
      <c r="O588" s="104"/>
    </row>
    <row r="589" spans="1:15" s="93" customFormat="1" x14ac:dyDescent="0.25">
      <c r="A589" s="267" t="s">
        <v>59</v>
      </c>
      <c r="B589" s="247" t="s">
        <v>8</v>
      </c>
      <c r="C589" s="247" t="s">
        <v>29</v>
      </c>
      <c r="D589" s="295" t="s">
        <v>778</v>
      </c>
      <c r="E589" s="248">
        <v>610</v>
      </c>
      <c r="F589" s="282">
        <f>'ведом. 2026-2028'!AD604</f>
        <v>1371</v>
      </c>
      <c r="G589" s="509">
        <f>F589</f>
        <v>1371</v>
      </c>
      <c r="H589" s="282">
        <f>'ведом. 2026-2028'!AE604</f>
        <v>0</v>
      </c>
      <c r="I589" s="509"/>
      <c r="J589" s="282">
        <f>'ведом. 2026-2028'!AF604</f>
        <v>0</v>
      </c>
      <c r="K589" s="396"/>
      <c r="L589" s="104"/>
      <c r="N589" s="104"/>
      <c r="O589" s="104"/>
    </row>
    <row r="590" spans="1:15" s="93" customFormat="1" ht="47.25" x14ac:dyDescent="0.25">
      <c r="A590" s="330" t="s">
        <v>256</v>
      </c>
      <c r="B590" s="457" t="s">
        <v>8</v>
      </c>
      <c r="C590" s="1" t="s">
        <v>29</v>
      </c>
      <c r="D590" s="232" t="s">
        <v>122</v>
      </c>
      <c r="E590" s="280"/>
      <c r="F590" s="282">
        <f>F591+F594</f>
        <v>59086.399999999994</v>
      </c>
      <c r="G590" s="509">
        <f t="shared" ref="G590:K590" si="174">G591+G594</f>
        <v>53179.199999999997</v>
      </c>
      <c r="H590" s="282">
        <f t="shared" si="174"/>
        <v>62896.2</v>
      </c>
      <c r="I590" s="509">
        <f t="shared" si="174"/>
        <v>56608</v>
      </c>
      <c r="J590" s="282">
        <f t="shared" si="174"/>
        <v>59235.299999999996</v>
      </c>
      <c r="K590" s="396">
        <f t="shared" si="174"/>
        <v>53313.2</v>
      </c>
      <c r="L590" s="104"/>
      <c r="N590" s="104"/>
      <c r="O590" s="104"/>
    </row>
    <row r="591" spans="1:15" s="93" customFormat="1" ht="31.5" x14ac:dyDescent="0.25">
      <c r="A591" s="435" t="s">
        <v>483</v>
      </c>
      <c r="B591" s="457" t="s">
        <v>8</v>
      </c>
      <c r="C591" s="1" t="s">
        <v>29</v>
      </c>
      <c r="D591" s="232" t="s">
        <v>446</v>
      </c>
      <c r="E591" s="280"/>
      <c r="F591" s="282">
        <f t="shared" ref="F591:K592" si="175">F592</f>
        <v>14</v>
      </c>
      <c r="G591" s="509">
        <f t="shared" si="175"/>
        <v>14</v>
      </c>
      <c r="H591" s="282">
        <f t="shared" si="175"/>
        <v>14</v>
      </c>
      <c r="I591" s="509">
        <f t="shared" si="175"/>
        <v>14</v>
      </c>
      <c r="J591" s="282">
        <f t="shared" si="175"/>
        <v>14</v>
      </c>
      <c r="K591" s="396">
        <f t="shared" si="175"/>
        <v>14</v>
      </c>
      <c r="L591" s="104"/>
      <c r="N591" s="104"/>
      <c r="O591" s="104"/>
    </row>
    <row r="592" spans="1:15" s="93" customFormat="1" ht="31.5" x14ac:dyDescent="0.25">
      <c r="A592" s="435" t="s">
        <v>58</v>
      </c>
      <c r="B592" s="457" t="s">
        <v>8</v>
      </c>
      <c r="C592" s="1" t="s">
        <v>29</v>
      </c>
      <c r="D592" s="232" t="s">
        <v>446</v>
      </c>
      <c r="E592" s="342">
        <v>600</v>
      </c>
      <c r="F592" s="282">
        <f t="shared" si="175"/>
        <v>14</v>
      </c>
      <c r="G592" s="509">
        <f t="shared" si="175"/>
        <v>14</v>
      </c>
      <c r="H592" s="282">
        <f t="shared" si="175"/>
        <v>14</v>
      </c>
      <c r="I592" s="509">
        <f t="shared" si="175"/>
        <v>14</v>
      </c>
      <c r="J592" s="282">
        <f t="shared" si="175"/>
        <v>14</v>
      </c>
      <c r="K592" s="396">
        <f t="shared" si="175"/>
        <v>14</v>
      </c>
      <c r="L592" s="104"/>
      <c r="N592" s="104"/>
      <c r="O592" s="104"/>
    </row>
    <row r="593" spans="1:15" s="93" customFormat="1" x14ac:dyDescent="0.25">
      <c r="A593" s="435" t="s">
        <v>59</v>
      </c>
      <c r="B593" s="457" t="s">
        <v>8</v>
      </c>
      <c r="C593" s="1" t="s">
        <v>29</v>
      </c>
      <c r="D593" s="232" t="s">
        <v>446</v>
      </c>
      <c r="E593" s="342">
        <v>610</v>
      </c>
      <c r="F593" s="282">
        <f>'ведом. 2026-2028'!AD608</f>
        <v>14</v>
      </c>
      <c r="G593" s="509">
        <f>F593</f>
        <v>14</v>
      </c>
      <c r="H593" s="282">
        <f>'ведом. 2026-2028'!AE608</f>
        <v>14</v>
      </c>
      <c r="I593" s="509">
        <f>H593</f>
        <v>14</v>
      </c>
      <c r="J593" s="282">
        <f>'ведом. 2026-2028'!AF608</f>
        <v>14</v>
      </c>
      <c r="K593" s="396">
        <f>J593</f>
        <v>14</v>
      </c>
      <c r="L593" s="104"/>
      <c r="N593" s="104"/>
      <c r="O593" s="104"/>
    </row>
    <row r="594" spans="1:15" s="93" customFormat="1" ht="63" x14ac:dyDescent="0.25">
      <c r="A594" s="267" t="s">
        <v>658</v>
      </c>
      <c r="B594" s="457" t="s">
        <v>8</v>
      </c>
      <c r="C594" s="1" t="s">
        <v>29</v>
      </c>
      <c r="D594" s="278" t="s">
        <v>657</v>
      </c>
      <c r="E594" s="280"/>
      <c r="F594" s="282">
        <f t="shared" ref="F594:J595" si="176">F595</f>
        <v>59072.399999999994</v>
      </c>
      <c r="G594" s="509">
        <f t="shared" si="176"/>
        <v>53165.2</v>
      </c>
      <c r="H594" s="282">
        <f t="shared" si="176"/>
        <v>62882.2</v>
      </c>
      <c r="I594" s="509">
        <f t="shared" si="176"/>
        <v>56594</v>
      </c>
      <c r="J594" s="282">
        <f t="shared" si="176"/>
        <v>59221.299999999996</v>
      </c>
      <c r="K594" s="396">
        <f>K595</f>
        <v>53299.199999999997</v>
      </c>
      <c r="L594" s="104"/>
      <c r="N594" s="104"/>
      <c r="O594" s="104"/>
    </row>
    <row r="595" spans="1:15" s="93" customFormat="1" x14ac:dyDescent="0.25">
      <c r="A595" s="434" t="s">
        <v>116</v>
      </c>
      <c r="B595" s="457" t="s">
        <v>8</v>
      </c>
      <c r="C595" s="1" t="s">
        <v>29</v>
      </c>
      <c r="D595" s="278" t="s">
        <v>657</v>
      </c>
      <c r="E595" s="280">
        <v>200</v>
      </c>
      <c r="F595" s="282">
        <f t="shared" si="176"/>
        <v>59072.399999999994</v>
      </c>
      <c r="G595" s="509">
        <f t="shared" si="176"/>
        <v>53165.2</v>
      </c>
      <c r="H595" s="282">
        <f t="shared" si="176"/>
        <v>62882.2</v>
      </c>
      <c r="I595" s="509">
        <f t="shared" si="176"/>
        <v>56594</v>
      </c>
      <c r="J595" s="282">
        <f t="shared" si="176"/>
        <v>59221.299999999996</v>
      </c>
      <c r="K595" s="396">
        <f>K596</f>
        <v>53299.199999999997</v>
      </c>
      <c r="L595" s="104"/>
      <c r="N595" s="104"/>
      <c r="O595" s="104"/>
    </row>
    <row r="596" spans="1:15" s="93" customFormat="1" x14ac:dyDescent="0.25">
      <c r="A596" s="434" t="s">
        <v>50</v>
      </c>
      <c r="B596" s="457" t="s">
        <v>8</v>
      </c>
      <c r="C596" s="1" t="s">
        <v>29</v>
      </c>
      <c r="D596" s="278" t="s">
        <v>657</v>
      </c>
      <c r="E596" s="280">
        <v>240</v>
      </c>
      <c r="F596" s="282">
        <f>'ведом. 2026-2028'!AD611</f>
        <v>59072.399999999994</v>
      </c>
      <c r="G596" s="509">
        <f>53165.2</f>
        <v>53165.2</v>
      </c>
      <c r="H596" s="282">
        <f>'ведом. 2026-2028'!AE611</f>
        <v>62882.2</v>
      </c>
      <c r="I596" s="509">
        <v>56594</v>
      </c>
      <c r="J596" s="282">
        <f>'ведом. 2026-2028'!AF611</f>
        <v>59221.299999999996</v>
      </c>
      <c r="K596" s="396">
        <v>53299.199999999997</v>
      </c>
      <c r="L596" s="104"/>
      <c r="M596" s="104"/>
      <c r="N596" s="104"/>
      <c r="O596" s="104"/>
    </row>
    <row r="597" spans="1:15" s="93" customFormat="1" x14ac:dyDescent="0.25">
      <c r="A597" s="267" t="s">
        <v>704</v>
      </c>
      <c r="B597" s="459" t="s">
        <v>8</v>
      </c>
      <c r="C597" s="247" t="s">
        <v>29</v>
      </c>
      <c r="D597" s="296" t="s">
        <v>705</v>
      </c>
      <c r="E597" s="248"/>
      <c r="F597" s="282">
        <f>F598</f>
        <v>12396</v>
      </c>
      <c r="G597" s="509"/>
      <c r="H597" s="282">
        <f t="shared" ref="H597:J599" si="177">H598</f>
        <v>0</v>
      </c>
      <c r="I597" s="509"/>
      <c r="J597" s="282">
        <f t="shared" si="177"/>
        <v>0</v>
      </c>
      <c r="K597" s="396"/>
      <c r="L597" s="104"/>
      <c r="M597" s="104"/>
      <c r="N597" s="104"/>
      <c r="O597" s="104"/>
    </row>
    <row r="598" spans="1:15" s="93" customFormat="1" x14ac:dyDescent="0.25">
      <c r="A598" s="267" t="s">
        <v>706</v>
      </c>
      <c r="B598" s="459" t="s">
        <v>8</v>
      </c>
      <c r="C598" s="247" t="s">
        <v>29</v>
      </c>
      <c r="D598" s="296" t="s">
        <v>707</v>
      </c>
      <c r="E598" s="248"/>
      <c r="F598" s="282">
        <f>F599</f>
        <v>12396</v>
      </c>
      <c r="G598" s="509"/>
      <c r="H598" s="282">
        <f t="shared" si="177"/>
        <v>0</v>
      </c>
      <c r="I598" s="509"/>
      <c r="J598" s="282">
        <f t="shared" si="177"/>
        <v>0</v>
      </c>
      <c r="K598" s="396"/>
      <c r="L598" s="104"/>
      <c r="M598" s="104"/>
      <c r="N598" s="104"/>
      <c r="O598" s="104"/>
    </row>
    <row r="599" spans="1:15" s="93" customFormat="1" ht="31.5" x14ac:dyDescent="0.25">
      <c r="A599" s="267" t="s">
        <v>58</v>
      </c>
      <c r="B599" s="459" t="s">
        <v>8</v>
      </c>
      <c r="C599" s="247" t="s">
        <v>29</v>
      </c>
      <c r="D599" s="296" t="s">
        <v>707</v>
      </c>
      <c r="E599" s="272">
        <v>600</v>
      </c>
      <c r="F599" s="282">
        <f>F600</f>
        <v>12396</v>
      </c>
      <c r="G599" s="509"/>
      <c r="H599" s="282">
        <f t="shared" si="177"/>
        <v>0</v>
      </c>
      <c r="I599" s="509"/>
      <c r="J599" s="282">
        <f t="shared" si="177"/>
        <v>0</v>
      </c>
      <c r="K599" s="396"/>
      <c r="L599" s="104"/>
      <c r="M599" s="104"/>
      <c r="N599" s="104"/>
      <c r="O599" s="104"/>
    </row>
    <row r="600" spans="1:15" s="93" customFormat="1" x14ac:dyDescent="0.25">
      <c r="A600" s="267" t="s">
        <v>59</v>
      </c>
      <c r="B600" s="459" t="s">
        <v>8</v>
      </c>
      <c r="C600" s="247" t="s">
        <v>29</v>
      </c>
      <c r="D600" s="296" t="s">
        <v>707</v>
      </c>
      <c r="E600" s="272">
        <v>610</v>
      </c>
      <c r="F600" s="282">
        <f>'ведом. 2026-2028'!AD615</f>
        <v>12396</v>
      </c>
      <c r="G600" s="509"/>
      <c r="H600" s="282">
        <f>'ведом. 2026-2028'!AE615</f>
        <v>0</v>
      </c>
      <c r="I600" s="509"/>
      <c r="J600" s="282">
        <f>'ведом. 2026-2028'!AF615</f>
        <v>0</v>
      </c>
      <c r="K600" s="396"/>
      <c r="L600" s="104"/>
      <c r="M600" s="104"/>
      <c r="N600" s="104"/>
      <c r="O600" s="104"/>
    </row>
    <row r="601" spans="1:15" s="93" customFormat="1" ht="47.25" x14ac:dyDescent="0.25">
      <c r="A601" s="330" t="s">
        <v>299</v>
      </c>
      <c r="B601" s="457" t="s">
        <v>8</v>
      </c>
      <c r="C601" s="1" t="s">
        <v>29</v>
      </c>
      <c r="D601" s="232" t="s">
        <v>447</v>
      </c>
      <c r="E601" s="342"/>
      <c r="F601" s="282">
        <f t="shared" ref="F601:K601" si="178">F602+F605</f>
        <v>5382.9</v>
      </c>
      <c r="G601" s="509">
        <f t="shared" si="178"/>
        <v>3517</v>
      </c>
      <c r="H601" s="282">
        <f t="shared" si="178"/>
        <v>5382.9</v>
      </c>
      <c r="I601" s="509">
        <f t="shared" si="178"/>
        <v>3517</v>
      </c>
      <c r="J601" s="282">
        <f t="shared" si="178"/>
        <v>5382.9</v>
      </c>
      <c r="K601" s="396">
        <f t="shared" si="178"/>
        <v>3517</v>
      </c>
      <c r="L601" s="104"/>
      <c r="N601" s="104"/>
      <c r="O601" s="104"/>
    </row>
    <row r="602" spans="1:15" s="93" customFormat="1" ht="47.25" x14ac:dyDescent="0.25">
      <c r="A602" s="330" t="s">
        <v>410</v>
      </c>
      <c r="B602" s="457" t="s">
        <v>8</v>
      </c>
      <c r="C602" s="1" t="s">
        <v>29</v>
      </c>
      <c r="D602" s="232" t="s">
        <v>448</v>
      </c>
      <c r="E602" s="342"/>
      <c r="F602" s="282">
        <f>F603</f>
        <v>1865.9</v>
      </c>
      <c r="G602" s="509"/>
      <c r="H602" s="282">
        <f>H603</f>
        <v>1865.9</v>
      </c>
      <c r="I602" s="509"/>
      <c r="J602" s="282">
        <f>J603</f>
        <v>1865.9</v>
      </c>
      <c r="K602" s="396"/>
      <c r="L602" s="104"/>
      <c r="N602" s="104"/>
      <c r="O602" s="104"/>
    </row>
    <row r="603" spans="1:15" s="93" customFormat="1" ht="31.5" x14ac:dyDescent="0.25">
      <c r="A603" s="435" t="s">
        <v>58</v>
      </c>
      <c r="B603" s="457" t="s">
        <v>8</v>
      </c>
      <c r="C603" s="1" t="s">
        <v>29</v>
      </c>
      <c r="D603" s="232" t="s">
        <v>448</v>
      </c>
      <c r="E603" s="342">
        <v>600</v>
      </c>
      <c r="F603" s="282">
        <f>F604</f>
        <v>1865.9</v>
      </c>
      <c r="G603" s="509"/>
      <c r="H603" s="282">
        <f>H604</f>
        <v>1865.9</v>
      </c>
      <c r="I603" s="509"/>
      <c r="J603" s="282">
        <f>J604</f>
        <v>1865.9</v>
      </c>
      <c r="K603" s="396"/>
      <c r="L603" s="104"/>
      <c r="N603" s="104"/>
      <c r="O603" s="104"/>
    </row>
    <row r="604" spans="1:15" s="93" customFormat="1" x14ac:dyDescent="0.25">
      <c r="A604" s="435" t="s">
        <v>59</v>
      </c>
      <c r="B604" s="457" t="s">
        <v>8</v>
      </c>
      <c r="C604" s="1" t="s">
        <v>29</v>
      </c>
      <c r="D604" s="232" t="s">
        <v>448</v>
      </c>
      <c r="E604" s="342">
        <v>610</v>
      </c>
      <c r="F604" s="282">
        <f>'ведом. 2026-2028'!AD619</f>
        <v>1865.9</v>
      </c>
      <c r="G604" s="509"/>
      <c r="H604" s="282">
        <f>'ведом. 2026-2028'!AE619</f>
        <v>1865.9</v>
      </c>
      <c r="I604" s="509"/>
      <c r="J604" s="282">
        <f>'ведом. 2026-2028'!AF619</f>
        <v>1865.9</v>
      </c>
      <c r="K604" s="396"/>
      <c r="L604" s="104"/>
      <c r="N604" s="104"/>
      <c r="O604" s="104"/>
    </row>
    <row r="605" spans="1:15" s="93" customFormat="1" ht="63" x14ac:dyDescent="0.25">
      <c r="A605" s="279" t="s">
        <v>575</v>
      </c>
      <c r="B605" s="457" t="s">
        <v>8</v>
      </c>
      <c r="C605" s="1" t="s">
        <v>29</v>
      </c>
      <c r="D605" s="232" t="s">
        <v>573</v>
      </c>
      <c r="E605" s="461"/>
      <c r="F605" s="282">
        <f>F606</f>
        <v>3517</v>
      </c>
      <c r="G605" s="509">
        <f t="shared" ref="G605:K606" si="179">G606</f>
        <v>3517</v>
      </c>
      <c r="H605" s="282">
        <f t="shared" si="179"/>
        <v>3517</v>
      </c>
      <c r="I605" s="509">
        <f t="shared" si="179"/>
        <v>3517</v>
      </c>
      <c r="J605" s="282">
        <f t="shared" si="179"/>
        <v>3517</v>
      </c>
      <c r="K605" s="396">
        <f t="shared" si="179"/>
        <v>3517</v>
      </c>
      <c r="L605" s="104"/>
      <c r="N605" s="104"/>
      <c r="O605" s="104"/>
    </row>
    <row r="606" spans="1:15" s="93" customFormat="1" ht="31.5" x14ac:dyDescent="0.25">
      <c r="A606" s="279" t="s">
        <v>58</v>
      </c>
      <c r="B606" s="457" t="s">
        <v>8</v>
      </c>
      <c r="C606" s="1" t="s">
        <v>29</v>
      </c>
      <c r="D606" s="232" t="s">
        <v>573</v>
      </c>
      <c r="E606" s="342">
        <v>600</v>
      </c>
      <c r="F606" s="282">
        <f>F607</f>
        <v>3517</v>
      </c>
      <c r="G606" s="509">
        <f t="shared" si="179"/>
        <v>3517</v>
      </c>
      <c r="H606" s="282">
        <f t="shared" si="179"/>
        <v>3517</v>
      </c>
      <c r="I606" s="509">
        <f t="shared" si="179"/>
        <v>3517</v>
      </c>
      <c r="J606" s="282">
        <f t="shared" si="179"/>
        <v>3517</v>
      </c>
      <c r="K606" s="396">
        <f t="shared" si="179"/>
        <v>3517</v>
      </c>
      <c r="L606" s="104"/>
      <c r="N606" s="104"/>
      <c r="O606" s="104"/>
    </row>
    <row r="607" spans="1:15" s="93" customFormat="1" x14ac:dyDescent="0.25">
      <c r="A607" s="279" t="s">
        <v>59</v>
      </c>
      <c r="B607" s="457" t="s">
        <v>8</v>
      </c>
      <c r="C607" s="1" t="s">
        <v>29</v>
      </c>
      <c r="D607" s="232" t="s">
        <v>573</v>
      </c>
      <c r="E607" s="342">
        <v>610</v>
      </c>
      <c r="F607" s="282">
        <f>'ведом. 2026-2028'!AD622</f>
        <v>3517</v>
      </c>
      <c r="G607" s="509">
        <f>F607</f>
        <v>3517</v>
      </c>
      <c r="H607" s="282">
        <f>'ведом. 2026-2028'!AE622</f>
        <v>3517</v>
      </c>
      <c r="I607" s="509">
        <f>H607</f>
        <v>3517</v>
      </c>
      <c r="J607" s="282">
        <f>'ведом. 2026-2028'!AF622</f>
        <v>3517</v>
      </c>
      <c r="K607" s="396">
        <f>J607</f>
        <v>3517</v>
      </c>
      <c r="L607" s="104"/>
      <c r="N607" s="104"/>
      <c r="O607" s="104"/>
    </row>
    <row r="608" spans="1:15" s="93" customFormat="1" x14ac:dyDescent="0.25">
      <c r="A608" s="279" t="s">
        <v>597</v>
      </c>
      <c r="B608" s="457" t="s">
        <v>8</v>
      </c>
      <c r="C608" s="1" t="s">
        <v>29</v>
      </c>
      <c r="D608" s="232" t="s">
        <v>598</v>
      </c>
      <c r="E608" s="342"/>
      <c r="F608" s="282">
        <f>F612+F615+F609</f>
        <v>41520.6</v>
      </c>
      <c r="G608" s="509">
        <f t="shared" ref="G608:K608" si="180">G612+G615+G609</f>
        <v>41520.6</v>
      </c>
      <c r="H608" s="282">
        <f t="shared" si="180"/>
        <v>41694.5</v>
      </c>
      <c r="I608" s="509">
        <f t="shared" si="180"/>
        <v>41694.5</v>
      </c>
      <c r="J608" s="282">
        <f t="shared" si="180"/>
        <v>41724.6</v>
      </c>
      <c r="K608" s="396">
        <f t="shared" si="180"/>
        <v>41724.6</v>
      </c>
      <c r="L608" s="104"/>
      <c r="N608" s="104"/>
      <c r="O608" s="104"/>
    </row>
    <row r="609" spans="1:16" s="93" customFormat="1" ht="78.75" x14ac:dyDescent="0.25">
      <c r="A609" s="279" t="s">
        <v>655</v>
      </c>
      <c r="B609" s="457" t="s">
        <v>8</v>
      </c>
      <c r="C609" s="1" t="s">
        <v>29</v>
      </c>
      <c r="D609" s="232" t="s">
        <v>656</v>
      </c>
      <c r="E609" s="342"/>
      <c r="F609" s="282">
        <f>F610</f>
        <v>312.5</v>
      </c>
      <c r="G609" s="509">
        <f t="shared" ref="G609:K609" si="181">G610</f>
        <v>312.5</v>
      </c>
      <c r="H609" s="282">
        <f t="shared" si="181"/>
        <v>312.5</v>
      </c>
      <c r="I609" s="509">
        <f t="shared" si="181"/>
        <v>312.5</v>
      </c>
      <c r="J609" s="282">
        <f t="shared" si="181"/>
        <v>312.5</v>
      </c>
      <c r="K609" s="396">
        <f t="shared" si="181"/>
        <v>312.5</v>
      </c>
      <c r="L609" s="104"/>
      <c r="N609" s="104"/>
      <c r="O609" s="104"/>
    </row>
    <row r="610" spans="1:16" s="93" customFormat="1" ht="31.5" x14ac:dyDescent="0.25">
      <c r="A610" s="279" t="s">
        <v>58</v>
      </c>
      <c r="B610" s="457" t="s">
        <v>8</v>
      </c>
      <c r="C610" s="1" t="s">
        <v>29</v>
      </c>
      <c r="D610" s="232" t="s">
        <v>656</v>
      </c>
      <c r="E610" s="342">
        <v>600</v>
      </c>
      <c r="F610" s="282">
        <f>F611</f>
        <v>312.5</v>
      </c>
      <c r="G610" s="509">
        <f t="shared" ref="G610:K610" si="182">G611</f>
        <v>312.5</v>
      </c>
      <c r="H610" s="282">
        <f t="shared" si="182"/>
        <v>312.5</v>
      </c>
      <c r="I610" s="509">
        <f t="shared" si="182"/>
        <v>312.5</v>
      </c>
      <c r="J610" s="282">
        <f t="shared" si="182"/>
        <v>312.5</v>
      </c>
      <c r="K610" s="396">
        <f t="shared" si="182"/>
        <v>312.5</v>
      </c>
      <c r="L610" s="104"/>
      <c r="N610" s="104"/>
      <c r="O610" s="104"/>
    </row>
    <row r="611" spans="1:16" s="93" customFormat="1" x14ac:dyDescent="0.25">
      <c r="A611" s="279" t="s">
        <v>59</v>
      </c>
      <c r="B611" s="457" t="s">
        <v>8</v>
      </c>
      <c r="C611" s="1" t="s">
        <v>29</v>
      </c>
      <c r="D611" s="232" t="s">
        <v>656</v>
      </c>
      <c r="E611" s="342">
        <v>610</v>
      </c>
      <c r="F611" s="282">
        <f>'ведом. 2026-2028'!AD626</f>
        <v>312.5</v>
      </c>
      <c r="G611" s="509">
        <f>F611</f>
        <v>312.5</v>
      </c>
      <c r="H611" s="282">
        <f>'ведом. 2026-2028'!AE626</f>
        <v>312.5</v>
      </c>
      <c r="I611" s="509">
        <f>H611</f>
        <v>312.5</v>
      </c>
      <c r="J611" s="282">
        <f>'ведом. 2026-2028'!AF626</f>
        <v>312.5</v>
      </c>
      <c r="K611" s="396">
        <f>J611</f>
        <v>312.5</v>
      </c>
      <c r="L611" s="104"/>
      <c r="N611" s="104"/>
      <c r="O611" s="104"/>
    </row>
    <row r="612" spans="1:16" s="93" customFormat="1" ht="47.25" x14ac:dyDescent="0.25">
      <c r="A612" s="279" t="s">
        <v>601</v>
      </c>
      <c r="B612" s="457" t="s">
        <v>8</v>
      </c>
      <c r="C612" s="1" t="s">
        <v>29</v>
      </c>
      <c r="D612" s="232" t="s">
        <v>602</v>
      </c>
      <c r="E612" s="342"/>
      <c r="F612" s="282">
        <f>F613</f>
        <v>1679.1</v>
      </c>
      <c r="G612" s="509">
        <f t="shared" ref="G612:K613" si="183">G613</f>
        <v>1679.1</v>
      </c>
      <c r="H612" s="282">
        <f t="shared" si="183"/>
        <v>1853</v>
      </c>
      <c r="I612" s="509">
        <f t="shared" si="183"/>
        <v>1853</v>
      </c>
      <c r="J612" s="282">
        <f t="shared" si="183"/>
        <v>1883.1</v>
      </c>
      <c r="K612" s="396">
        <f t="shared" si="183"/>
        <v>1883.1</v>
      </c>
      <c r="L612" s="104"/>
      <c r="N612" s="104"/>
      <c r="O612" s="104"/>
    </row>
    <row r="613" spans="1:16" s="93" customFormat="1" ht="31.5" x14ac:dyDescent="0.25">
      <c r="A613" s="267" t="s">
        <v>58</v>
      </c>
      <c r="B613" s="457" t="s">
        <v>8</v>
      </c>
      <c r="C613" s="1" t="s">
        <v>29</v>
      </c>
      <c r="D613" s="232" t="s">
        <v>602</v>
      </c>
      <c r="E613" s="342">
        <v>600</v>
      </c>
      <c r="F613" s="282">
        <f>F614</f>
        <v>1679.1</v>
      </c>
      <c r="G613" s="509">
        <f t="shared" si="183"/>
        <v>1679.1</v>
      </c>
      <c r="H613" s="282">
        <f t="shared" si="183"/>
        <v>1853</v>
      </c>
      <c r="I613" s="509">
        <f t="shared" si="183"/>
        <v>1853</v>
      </c>
      <c r="J613" s="282">
        <f t="shared" si="183"/>
        <v>1883.1</v>
      </c>
      <c r="K613" s="396">
        <f t="shared" si="183"/>
        <v>1883.1</v>
      </c>
      <c r="L613" s="104"/>
      <c r="N613" s="104"/>
      <c r="O613" s="104"/>
    </row>
    <row r="614" spans="1:16" s="93" customFormat="1" x14ac:dyDescent="0.25">
      <c r="A614" s="267" t="s">
        <v>59</v>
      </c>
      <c r="B614" s="457" t="s">
        <v>8</v>
      </c>
      <c r="C614" s="1" t="s">
        <v>29</v>
      </c>
      <c r="D614" s="232" t="s">
        <v>602</v>
      </c>
      <c r="E614" s="342">
        <v>610</v>
      </c>
      <c r="F614" s="282">
        <f>'ведом. 2026-2028'!AD629</f>
        <v>1679.1</v>
      </c>
      <c r="G614" s="509">
        <f>F614</f>
        <v>1679.1</v>
      </c>
      <c r="H614" s="282">
        <f>'ведом. 2026-2028'!AE629</f>
        <v>1853</v>
      </c>
      <c r="I614" s="509">
        <f>H614</f>
        <v>1853</v>
      </c>
      <c r="J614" s="282">
        <f>'ведом. 2026-2028'!AF629</f>
        <v>1883.1</v>
      </c>
      <c r="K614" s="396">
        <f>J614</f>
        <v>1883.1</v>
      </c>
      <c r="L614" s="104"/>
      <c r="N614" s="104"/>
      <c r="O614" s="104"/>
      <c r="P614" s="93" t="s">
        <v>673</v>
      </c>
    </row>
    <row r="615" spans="1:16" s="93" customFormat="1" ht="63" x14ac:dyDescent="0.25">
      <c r="A615" s="279" t="s">
        <v>599</v>
      </c>
      <c r="B615" s="457" t="s">
        <v>8</v>
      </c>
      <c r="C615" s="1" t="s">
        <v>29</v>
      </c>
      <c r="D615" s="232" t="s">
        <v>600</v>
      </c>
      <c r="E615" s="342"/>
      <c r="F615" s="282">
        <f>F616</f>
        <v>39529</v>
      </c>
      <c r="G615" s="509">
        <f t="shared" ref="G615:K616" si="184">G616</f>
        <v>39529</v>
      </c>
      <c r="H615" s="282">
        <f t="shared" si="184"/>
        <v>39529</v>
      </c>
      <c r="I615" s="509">
        <f t="shared" si="184"/>
        <v>39529</v>
      </c>
      <c r="J615" s="282">
        <f t="shared" si="184"/>
        <v>39529</v>
      </c>
      <c r="K615" s="396">
        <f t="shared" si="184"/>
        <v>39529</v>
      </c>
      <c r="L615" s="104"/>
      <c r="N615" s="104"/>
      <c r="O615" s="104"/>
    </row>
    <row r="616" spans="1:16" s="93" customFormat="1" ht="31.5" x14ac:dyDescent="0.25">
      <c r="A616" s="279" t="s">
        <v>58</v>
      </c>
      <c r="B616" s="457" t="s">
        <v>8</v>
      </c>
      <c r="C616" s="1" t="s">
        <v>29</v>
      </c>
      <c r="D616" s="232" t="s">
        <v>600</v>
      </c>
      <c r="E616" s="342">
        <v>600</v>
      </c>
      <c r="F616" s="282">
        <f>F617</f>
        <v>39529</v>
      </c>
      <c r="G616" s="509">
        <f t="shared" si="184"/>
        <v>39529</v>
      </c>
      <c r="H616" s="282">
        <f t="shared" si="184"/>
        <v>39529</v>
      </c>
      <c r="I616" s="509">
        <f t="shared" si="184"/>
        <v>39529</v>
      </c>
      <c r="J616" s="282">
        <f t="shared" si="184"/>
        <v>39529</v>
      </c>
      <c r="K616" s="396">
        <f t="shared" si="184"/>
        <v>39529</v>
      </c>
      <c r="L616" s="104"/>
      <c r="N616" s="104"/>
      <c r="O616" s="104"/>
    </row>
    <row r="617" spans="1:16" s="93" customFormat="1" x14ac:dyDescent="0.25">
      <c r="A617" s="279" t="s">
        <v>59</v>
      </c>
      <c r="B617" s="457" t="s">
        <v>8</v>
      </c>
      <c r="C617" s="1" t="s">
        <v>29</v>
      </c>
      <c r="D617" s="232" t="s">
        <v>600</v>
      </c>
      <c r="E617" s="342">
        <v>610</v>
      </c>
      <c r="F617" s="282">
        <f>'ведом. 2026-2028'!AD632</f>
        <v>39529</v>
      </c>
      <c r="G617" s="509">
        <f>F617</f>
        <v>39529</v>
      </c>
      <c r="H617" s="282">
        <f>'ведом. 2026-2028'!AE632</f>
        <v>39529</v>
      </c>
      <c r="I617" s="509">
        <f>H617</f>
        <v>39529</v>
      </c>
      <c r="J617" s="282">
        <f>'ведом. 2026-2028'!AF632</f>
        <v>39529</v>
      </c>
      <c r="K617" s="396">
        <f>J617</f>
        <v>39529</v>
      </c>
      <c r="L617" s="104"/>
      <c r="M617" s="104"/>
      <c r="N617" s="104"/>
      <c r="O617" s="104"/>
    </row>
    <row r="618" spans="1:16" s="93" customFormat="1" x14ac:dyDescent="0.25">
      <c r="A618" s="312" t="s">
        <v>224</v>
      </c>
      <c r="B618" s="457" t="s">
        <v>8</v>
      </c>
      <c r="C618" s="1" t="s">
        <v>29</v>
      </c>
      <c r="D618" s="296" t="s">
        <v>225</v>
      </c>
      <c r="E618" s="342"/>
      <c r="F618" s="282">
        <f>F619</f>
        <v>5846.4000000000005</v>
      </c>
      <c r="G618" s="509">
        <f t="shared" ref="G618:K619" si="185">G619</f>
        <v>5703.8</v>
      </c>
      <c r="H618" s="282">
        <f t="shared" si="185"/>
        <v>3415.5</v>
      </c>
      <c r="I618" s="509">
        <f t="shared" si="185"/>
        <v>3332.2</v>
      </c>
      <c r="J618" s="282">
        <f t="shared" si="185"/>
        <v>5516.9000000000005</v>
      </c>
      <c r="K618" s="396">
        <f t="shared" si="185"/>
        <v>5382.3</v>
      </c>
      <c r="L618" s="104"/>
      <c r="M618" s="104"/>
      <c r="N618" s="104"/>
      <c r="O618" s="104"/>
    </row>
    <row r="619" spans="1:16" s="93" customFormat="1" ht="31.5" x14ac:dyDescent="0.25">
      <c r="A619" s="279" t="s">
        <v>628</v>
      </c>
      <c r="B619" s="457" t="s">
        <v>8</v>
      </c>
      <c r="C619" s="1" t="s">
        <v>29</v>
      </c>
      <c r="D619" s="296" t="s">
        <v>228</v>
      </c>
      <c r="E619" s="342"/>
      <c r="F619" s="282">
        <f>F620</f>
        <v>5846.4000000000005</v>
      </c>
      <c r="G619" s="509">
        <f t="shared" si="185"/>
        <v>5703.8</v>
      </c>
      <c r="H619" s="282">
        <f t="shared" si="185"/>
        <v>3415.5</v>
      </c>
      <c r="I619" s="509">
        <f t="shared" si="185"/>
        <v>3332.2</v>
      </c>
      <c r="J619" s="282">
        <f t="shared" si="185"/>
        <v>5516.9000000000005</v>
      </c>
      <c r="K619" s="396">
        <f t="shared" si="185"/>
        <v>5382.3</v>
      </c>
      <c r="L619" s="104"/>
      <c r="M619" s="104"/>
      <c r="N619" s="104"/>
      <c r="O619" s="104"/>
    </row>
    <row r="620" spans="1:16" s="93" customFormat="1" x14ac:dyDescent="0.25">
      <c r="A620" s="279" t="s">
        <v>748</v>
      </c>
      <c r="B620" s="457" t="s">
        <v>8</v>
      </c>
      <c r="C620" s="1" t="s">
        <v>29</v>
      </c>
      <c r="D620" s="296" t="s">
        <v>747</v>
      </c>
      <c r="E620" s="342"/>
      <c r="F620" s="282">
        <f>F621</f>
        <v>5846.4000000000005</v>
      </c>
      <c r="G620" s="509">
        <f t="shared" ref="G620:K620" si="186">G621</f>
        <v>5703.8</v>
      </c>
      <c r="H620" s="282">
        <f t="shared" si="186"/>
        <v>3415.5</v>
      </c>
      <c r="I620" s="509">
        <f t="shared" si="186"/>
        <v>3332.2</v>
      </c>
      <c r="J620" s="282">
        <f t="shared" si="186"/>
        <v>5516.9000000000005</v>
      </c>
      <c r="K620" s="396">
        <f t="shared" si="186"/>
        <v>5382.3</v>
      </c>
      <c r="L620" s="104"/>
      <c r="M620" s="104"/>
      <c r="N620" s="104"/>
      <c r="O620" s="104"/>
    </row>
    <row r="621" spans="1:16" s="93" customFormat="1" ht="31.5" x14ac:dyDescent="0.25">
      <c r="A621" s="279" t="s">
        <v>682</v>
      </c>
      <c r="B621" s="457" t="s">
        <v>8</v>
      </c>
      <c r="C621" s="1" t="s">
        <v>29</v>
      </c>
      <c r="D621" s="296" t="s">
        <v>681</v>
      </c>
      <c r="E621" s="342"/>
      <c r="F621" s="282">
        <f>F622</f>
        <v>5846.4000000000005</v>
      </c>
      <c r="G621" s="509">
        <f t="shared" ref="G621:K621" si="187">G622</f>
        <v>5703.8</v>
      </c>
      <c r="H621" s="282">
        <f t="shared" si="187"/>
        <v>3415.5</v>
      </c>
      <c r="I621" s="509">
        <f t="shared" si="187"/>
        <v>3332.2</v>
      </c>
      <c r="J621" s="282">
        <f t="shared" si="187"/>
        <v>5516.9000000000005</v>
      </c>
      <c r="K621" s="396">
        <f t="shared" si="187"/>
        <v>5382.3</v>
      </c>
      <c r="L621" s="104"/>
      <c r="M621" s="104"/>
      <c r="N621" s="104"/>
      <c r="O621" s="104"/>
    </row>
    <row r="622" spans="1:16" s="93" customFormat="1" ht="31.5" x14ac:dyDescent="0.25">
      <c r="A622" s="279" t="s">
        <v>58</v>
      </c>
      <c r="B622" s="457" t="s">
        <v>8</v>
      </c>
      <c r="C622" s="1" t="s">
        <v>29</v>
      </c>
      <c r="D622" s="296" t="s">
        <v>681</v>
      </c>
      <c r="E622" s="342">
        <v>600</v>
      </c>
      <c r="F622" s="282">
        <f>F623</f>
        <v>5846.4000000000005</v>
      </c>
      <c r="G622" s="509">
        <f t="shared" ref="G622:K622" si="188">G623</f>
        <v>5703.8</v>
      </c>
      <c r="H622" s="282">
        <f t="shared" si="188"/>
        <v>3415.5</v>
      </c>
      <c r="I622" s="509">
        <f t="shared" si="188"/>
        <v>3332.2</v>
      </c>
      <c r="J622" s="282">
        <f t="shared" si="188"/>
        <v>5516.9000000000005</v>
      </c>
      <c r="K622" s="396">
        <f t="shared" si="188"/>
        <v>5382.3</v>
      </c>
      <c r="L622" s="104"/>
      <c r="M622" s="104"/>
      <c r="N622" s="104"/>
      <c r="O622" s="104"/>
    </row>
    <row r="623" spans="1:16" s="93" customFormat="1" x14ac:dyDescent="0.25">
      <c r="A623" s="279" t="s">
        <v>59</v>
      </c>
      <c r="B623" s="457" t="s">
        <v>8</v>
      </c>
      <c r="C623" s="1" t="s">
        <v>29</v>
      </c>
      <c r="D623" s="296" t="s">
        <v>681</v>
      </c>
      <c r="E623" s="342">
        <v>610</v>
      </c>
      <c r="F623" s="282">
        <f>'ведом. 2026-2028'!AD638</f>
        <v>5846.4000000000005</v>
      </c>
      <c r="G623" s="509">
        <v>5703.8</v>
      </c>
      <c r="H623" s="282">
        <f>'ведом. 2026-2028'!AE638</f>
        <v>3415.5</v>
      </c>
      <c r="I623" s="509">
        <v>3332.2</v>
      </c>
      <c r="J623" s="282">
        <f>'ведом. 2026-2028'!AF638</f>
        <v>5516.9000000000005</v>
      </c>
      <c r="K623" s="396">
        <v>5382.3</v>
      </c>
      <c r="L623" s="104"/>
      <c r="M623" s="104"/>
      <c r="N623" s="104"/>
      <c r="O623" s="104"/>
    </row>
    <row r="624" spans="1:16" s="93" customFormat="1" x14ac:dyDescent="0.25">
      <c r="A624" s="435" t="s">
        <v>130</v>
      </c>
      <c r="B624" s="478" t="s">
        <v>8</v>
      </c>
      <c r="C624" s="1" t="s">
        <v>7</v>
      </c>
      <c r="D624" s="278"/>
      <c r="E624" s="280"/>
      <c r="F624" s="282">
        <f t="shared" ref="F624:K624" si="189">F635+F625</f>
        <v>170201</v>
      </c>
      <c r="G624" s="509">
        <f t="shared" si="189"/>
        <v>19924.5</v>
      </c>
      <c r="H624" s="282">
        <f t="shared" si="189"/>
        <v>168204.6</v>
      </c>
      <c r="I624" s="509">
        <f t="shared" si="189"/>
        <v>17659</v>
      </c>
      <c r="J624" s="282">
        <f t="shared" si="189"/>
        <v>168468.2</v>
      </c>
      <c r="K624" s="396">
        <f t="shared" si="189"/>
        <v>17659</v>
      </c>
      <c r="L624" s="104"/>
      <c r="M624" s="104"/>
      <c r="N624" s="104"/>
      <c r="O624" s="104"/>
    </row>
    <row r="625" spans="1:15" s="93" customFormat="1" x14ac:dyDescent="0.25">
      <c r="A625" s="330" t="s">
        <v>535</v>
      </c>
      <c r="B625" s="478" t="s">
        <v>8</v>
      </c>
      <c r="C625" s="1" t="s">
        <v>7</v>
      </c>
      <c r="D625" s="232" t="s">
        <v>110</v>
      </c>
      <c r="E625" s="464"/>
      <c r="F625" s="282">
        <f>F626</f>
        <v>73707.5</v>
      </c>
      <c r="G625" s="509">
        <f t="shared" ref="G625:J625" si="190">G626</f>
        <v>2265.5</v>
      </c>
      <c r="H625" s="282">
        <f t="shared" si="190"/>
        <v>71442</v>
      </c>
      <c r="I625" s="509"/>
      <c r="J625" s="282">
        <f t="shared" si="190"/>
        <v>71442</v>
      </c>
      <c r="K625" s="396"/>
      <c r="L625" s="104"/>
      <c r="M625" s="104"/>
      <c r="N625" s="104"/>
      <c r="O625" s="104"/>
    </row>
    <row r="626" spans="1:15" s="93" customFormat="1" x14ac:dyDescent="0.25">
      <c r="A626" s="279" t="s">
        <v>471</v>
      </c>
      <c r="B626" s="478" t="s">
        <v>8</v>
      </c>
      <c r="C626" s="1" t="s">
        <v>7</v>
      </c>
      <c r="D626" s="232" t="s">
        <v>363</v>
      </c>
      <c r="E626" s="342"/>
      <c r="F626" s="282">
        <f>F627+F631</f>
        <v>73707.5</v>
      </c>
      <c r="G626" s="509">
        <f t="shared" ref="G626:J626" si="191">G627+G631</f>
        <v>2265.5</v>
      </c>
      <c r="H626" s="282">
        <f t="shared" si="191"/>
        <v>71442</v>
      </c>
      <c r="I626" s="509"/>
      <c r="J626" s="282">
        <f t="shared" si="191"/>
        <v>71442</v>
      </c>
      <c r="K626" s="396"/>
      <c r="L626" s="104"/>
      <c r="N626" s="104"/>
      <c r="O626" s="104"/>
    </row>
    <row r="627" spans="1:15" s="93" customFormat="1" ht="31.5" x14ac:dyDescent="0.25">
      <c r="A627" s="279" t="s">
        <v>401</v>
      </c>
      <c r="B627" s="457" t="s">
        <v>8</v>
      </c>
      <c r="C627" s="1" t="s">
        <v>7</v>
      </c>
      <c r="D627" s="232" t="s">
        <v>364</v>
      </c>
      <c r="E627" s="342"/>
      <c r="F627" s="282">
        <f>F628</f>
        <v>71442</v>
      </c>
      <c r="G627" s="509"/>
      <c r="H627" s="282">
        <f>H628</f>
        <v>71442</v>
      </c>
      <c r="I627" s="509"/>
      <c r="J627" s="282">
        <f>J628</f>
        <v>71442</v>
      </c>
      <c r="K627" s="396"/>
      <c r="L627" s="104"/>
      <c r="M627" s="104"/>
      <c r="N627" s="104"/>
      <c r="O627" s="104"/>
    </row>
    <row r="628" spans="1:15" s="93" customFormat="1" ht="31.5" x14ac:dyDescent="0.25">
      <c r="A628" s="435" t="s">
        <v>362</v>
      </c>
      <c r="B628" s="457" t="s">
        <v>8</v>
      </c>
      <c r="C628" s="1" t="s">
        <v>7</v>
      </c>
      <c r="D628" s="232" t="s">
        <v>365</v>
      </c>
      <c r="E628" s="342"/>
      <c r="F628" s="282">
        <f>F629</f>
        <v>71442</v>
      </c>
      <c r="G628" s="509"/>
      <c r="H628" s="282">
        <f>H629</f>
        <v>71442</v>
      </c>
      <c r="I628" s="509"/>
      <c r="J628" s="282">
        <f>J629</f>
        <v>71442</v>
      </c>
      <c r="K628" s="396"/>
      <c r="L628" s="104"/>
      <c r="N628" s="104"/>
      <c r="O628" s="104"/>
    </row>
    <row r="629" spans="1:15" s="93" customFormat="1" ht="31.5" x14ac:dyDescent="0.25">
      <c r="A629" s="279" t="s">
        <v>58</v>
      </c>
      <c r="B629" s="457" t="s">
        <v>8</v>
      </c>
      <c r="C629" s="1" t="s">
        <v>7</v>
      </c>
      <c r="D629" s="232" t="s">
        <v>365</v>
      </c>
      <c r="E629" s="342">
        <v>600</v>
      </c>
      <c r="F629" s="282">
        <f>F630</f>
        <v>71442</v>
      </c>
      <c r="G629" s="509"/>
      <c r="H629" s="282">
        <f>H630</f>
        <v>71442</v>
      </c>
      <c r="I629" s="509"/>
      <c r="J629" s="282">
        <f>J630</f>
        <v>71442</v>
      </c>
      <c r="K629" s="396"/>
      <c r="L629" s="104"/>
      <c r="N629" s="104"/>
      <c r="O629" s="104"/>
    </row>
    <row r="630" spans="1:15" s="93" customFormat="1" x14ac:dyDescent="0.25">
      <c r="A630" s="279" t="s">
        <v>59</v>
      </c>
      <c r="B630" s="457" t="s">
        <v>8</v>
      </c>
      <c r="C630" s="1" t="s">
        <v>7</v>
      </c>
      <c r="D630" s="232" t="s">
        <v>365</v>
      </c>
      <c r="E630" s="342">
        <v>610</v>
      </c>
      <c r="F630" s="282">
        <f>'ведом. 2026-2028'!AD321</f>
        <v>71442</v>
      </c>
      <c r="G630" s="509"/>
      <c r="H630" s="282">
        <f>'ведом. 2026-2028'!AE321</f>
        <v>71442</v>
      </c>
      <c r="I630" s="509"/>
      <c r="J630" s="282">
        <f>'ведом. 2026-2028'!AF321</f>
        <v>71442</v>
      </c>
      <c r="K630" s="396"/>
      <c r="L630" s="104"/>
      <c r="N630" s="104"/>
      <c r="O630" s="104"/>
    </row>
    <row r="631" spans="1:15" s="93" customFormat="1" ht="31.5" x14ac:dyDescent="0.25">
      <c r="A631" s="267" t="s">
        <v>652</v>
      </c>
      <c r="B631" s="459" t="s">
        <v>8</v>
      </c>
      <c r="C631" s="247" t="s">
        <v>7</v>
      </c>
      <c r="D631" s="296" t="s">
        <v>653</v>
      </c>
      <c r="E631" s="272"/>
      <c r="F631" s="282">
        <f>F632</f>
        <v>2265.5</v>
      </c>
      <c r="G631" s="509">
        <f t="shared" ref="G631:J632" si="192">G632</f>
        <v>2265.5</v>
      </c>
      <c r="H631" s="282">
        <f t="shared" si="192"/>
        <v>0</v>
      </c>
      <c r="I631" s="509"/>
      <c r="J631" s="282">
        <f t="shared" si="192"/>
        <v>0</v>
      </c>
      <c r="K631" s="396"/>
      <c r="L631" s="104"/>
      <c r="N631" s="104"/>
      <c r="O631" s="104"/>
    </row>
    <row r="632" spans="1:15" s="93" customFormat="1" ht="31.5" x14ac:dyDescent="0.25">
      <c r="A632" s="267" t="s">
        <v>664</v>
      </c>
      <c r="B632" s="459" t="s">
        <v>8</v>
      </c>
      <c r="C632" s="247" t="s">
        <v>7</v>
      </c>
      <c r="D632" s="296" t="s">
        <v>654</v>
      </c>
      <c r="E632" s="272"/>
      <c r="F632" s="282">
        <f>F633</f>
        <v>2265.5</v>
      </c>
      <c r="G632" s="509">
        <f t="shared" si="192"/>
        <v>2265.5</v>
      </c>
      <c r="H632" s="282">
        <f t="shared" si="192"/>
        <v>0</v>
      </c>
      <c r="I632" s="509"/>
      <c r="J632" s="282">
        <f t="shared" si="192"/>
        <v>0</v>
      </c>
      <c r="K632" s="396"/>
      <c r="L632" s="104"/>
      <c r="N632" s="104"/>
      <c r="O632" s="104"/>
    </row>
    <row r="633" spans="1:15" s="93" customFormat="1" ht="31.5" x14ac:dyDescent="0.25">
      <c r="A633" s="267" t="s">
        <v>58</v>
      </c>
      <c r="B633" s="459" t="s">
        <v>8</v>
      </c>
      <c r="C633" s="247" t="s">
        <v>7</v>
      </c>
      <c r="D633" s="296" t="s">
        <v>654</v>
      </c>
      <c r="E633" s="272">
        <v>600</v>
      </c>
      <c r="F633" s="282">
        <f>F634</f>
        <v>2265.5</v>
      </c>
      <c r="G633" s="509">
        <f t="shared" ref="G633:J633" si="193">G634</f>
        <v>2265.5</v>
      </c>
      <c r="H633" s="282">
        <f t="shared" si="193"/>
        <v>0</v>
      </c>
      <c r="I633" s="509"/>
      <c r="J633" s="282">
        <f t="shared" si="193"/>
        <v>0</v>
      </c>
      <c r="K633" s="396"/>
      <c r="L633" s="104"/>
      <c r="N633" s="104"/>
      <c r="O633" s="104"/>
    </row>
    <row r="634" spans="1:15" s="93" customFormat="1" x14ac:dyDescent="0.25">
      <c r="A634" s="267" t="s">
        <v>59</v>
      </c>
      <c r="B634" s="459" t="s">
        <v>8</v>
      </c>
      <c r="C634" s="247" t="s">
        <v>7</v>
      </c>
      <c r="D634" s="296" t="s">
        <v>654</v>
      </c>
      <c r="E634" s="272">
        <v>610</v>
      </c>
      <c r="F634" s="282">
        <f>'ведом. 2026-2028'!AD325</f>
        <v>2265.5</v>
      </c>
      <c r="G634" s="509">
        <f>F634</f>
        <v>2265.5</v>
      </c>
      <c r="H634" s="282">
        <f>'ведом. 2026-2028'!AE325</f>
        <v>0</v>
      </c>
      <c r="I634" s="509"/>
      <c r="J634" s="282">
        <f>'ведом. 2026-2028'!AF325</f>
        <v>0</v>
      </c>
      <c r="K634" s="396"/>
      <c r="L634" s="104"/>
      <c r="N634" s="104"/>
      <c r="O634" s="104"/>
    </row>
    <row r="635" spans="1:15" s="93" customFormat="1" x14ac:dyDescent="0.25">
      <c r="A635" s="330" t="s">
        <v>251</v>
      </c>
      <c r="B635" s="478" t="s">
        <v>8</v>
      </c>
      <c r="C635" s="1" t="s">
        <v>7</v>
      </c>
      <c r="D635" s="278" t="s">
        <v>96</v>
      </c>
      <c r="E635" s="280"/>
      <c r="F635" s="282">
        <f t="shared" ref="F635:K635" si="194">F641+F636</f>
        <v>96493.5</v>
      </c>
      <c r="G635" s="509">
        <f t="shared" si="194"/>
        <v>17659</v>
      </c>
      <c r="H635" s="282">
        <f t="shared" si="194"/>
        <v>96762.6</v>
      </c>
      <c r="I635" s="509">
        <f t="shared" si="194"/>
        <v>17659</v>
      </c>
      <c r="J635" s="282">
        <f t="shared" si="194"/>
        <v>97026.2</v>
      </c>
      <c r="K635" s="396">
        <f t="shared" si="194"/>
        <v>17659</v>
      </c>
      <c r="L635" s="104"/>
      <c r="N635" s="104"/>
      <c r="O635" s="104"/>
    </row>
    <row r="636" spans="1:15" s="93" customFormat="1" x14ac:dyDescent="0.25">
      <c r="A636" s="330" t="s">
        <v>254</v>
      </c>
      <c r="B636" s="457" t="s">
        <v>8</v>
      </c>
      <c r="C636" s="1" t="s">
        <v>7</v>
      </c>
      <c r="D636" s="232" t="s">
        <v>113</v>
      </c>
      <c r="E636" s="280"/>
      <c r="F636" s="282">
        <f t="shared" ref="F636:K639" si="195">F637</f>
        <v>17659</v>
      </c>
      <c r="G636" s="509">
        <f t="shared" si="195"/>
        <v>17659</v>
      </c>
      <c r="H636" s="282">
        <f t="shared" si="195"/>
        <v>17659</v>
      </c>
      <c r="I636" s="509">
        <f t="shared" si="195"/>
        <v>17659</v>
      </c>
      <c r="J636" s="282">
        <f t="shared" si="195"/>
        <v>17659</v>
      </c>
      <c r="K636" s="396">
        <f t="shared" si="195"/>
        <v>17659</v>
      </c>
      <c r="L636" s="104"/>
      <c r="N636" s="104"/>
      <c r="O636" s="104"/>
    </row>
    <row r="637" spans="1:15" s="93" customFormat="1" x14ac:dyDescent="0.25">
      <c r="A637" s="433" t="s">
        <v>255</v>
      </c>
      <c r="B637" s="457" t="s">
        <v>8</v>
      </c>
      <c r="C637" s="1" t="s">
        <v>7</v>
      </c>
      <c r="D637" s="232" t="s">
        <v>421</v>
      </c>
      <c r="E637" s="280"/>
      <c r="F637" s="282">
        <f t="shared" si="195"/>
        <v>17659</v>
      </c>
      <c r="G637" s="509">
        <f t="shared" si="195"/>
        <v>17659</v>
      </c>
      <c r="H637" s="282">
        <f t="shared" si="195"/>
        <v>17659</v>
      </c>
      <c r="I637" s="509">
        <f t="shared" si="195"/>
        <v>17659</v>
      </c>
      <c r="J637" s="282">
        <f t="shared" si="195"/>
        <v>17659</v>
      </c>
      <c r="K637" s="396">
        <f t="shared" si="195"/>
        <v>17659</v>
      </c>
      <c r="L637" s="104"/>
      <c r="N637" s="104"/>
      <c r="O637" s="104"/>
    </row>
    <row r="638" spans="1:15" s="93" customFormat="1" ht="141.75" x14ac:dyDescent="0.25">
      <c r="A638" s="436" t="s">
        <v>380</v>
      </c>
      <c r="B638" s="462" t="s">
        <v>8</v>
      </c>
      <c r="C638" s="7" t="s">
        <v>7</v>
      </c>
      <c r="D638" s="232" t="s">
        <v>445</v>
      </c>
      <c r="E638" s="280"/>
      <c r="F638" s="282">
        <f t="shared" si="195"/>
        <v>17659</v>
      </c>
      <c r="G638" s="509">
        <f t="shared" si="195"/>
        <v>17659</v>
      </c>
      <c r="H638" s="282">
        <f t="shared" si="195"/>
        <v>17659</v>
      </c>
      <c r="I638" s="509">
        <f t="shared" si="195"/>
        <v>17659</v>
      </c>
      <c r="J638" s="282">
        <f t="shared" si="195"/>
        <v>17659</v>
      </c>
      <c r="K638" s="396">
        <f t="shared" si="195"/>
        <v>17659</v>
      </c>
      <c r="L638" s="104"/>
      <c r="N638" s="104"/>
      <c r="O638" s="104"/>
    </row>
    <row r="639" spans="1:15" s="93" customFormat="1" ht="31.5" x14ac:dyDescent="0.25">
      <c r="A639" s="279" t="s">
        <v>58</v>
      </c>
      <c r="B639" s="457" t="s">
        <v>8</v>
      </c>
      <c r="C639" s="1" t="s">
        <v>7</v>
      </c>
      <c r="D639" s="232" t="s">
        <v>445</v>
      </c>
      <c r="E639" s="280">
        <v>600</v>
      </c>
      <c r="F639" s="282">
        <f t="shared" si="195"/>
        <v>17659</v>
      </c>
      <c r="G639" s="509">
        <f t="shared" si="195"/>
        <v>17659</v>
      </c>
      <c r="H639" s="282">
        <f t="shared" si="195"/>
        <v>17659</v>
      </c>
      <c r="I639" s="509">
        <f t="shared" si="195"/>
        <v>17659</v>
      </c>
      <c r="J639" s="282">
        <f t="shared" si="195"/>
        <v>17659</v>
      </c>
      <c r="K639" s="396">
        <f t="shared" si="195"/>
        <v>17659</v>
      </c>
      <c r="L639" s="104"/>
      <c r="N639" s="104"/>
      <c r="O639" s="104"/>
    </row>
    <row r="640" spans="1:15" s="93" customFormat="1" x14ac:dyDescent="0.25">
      <c r="A640" s="279" t="s">
        <v>59</v>
      </c>
      <c r="B640" s="457" t="s">
        <v>8</v>
      </c>
      <c r="C640" s="1" t="s">
        <v>7</v>
      </c>
      <c r="D640" s="232" t="s">
        <v>445</v>
      </c>
      <c r="E640" s="280">
        <v>610</v>
      </c>
      <c r="F640" s="282">
        <f>'ведом. 2026-2028'!AD645</f>
        <v>17659</v>
      </c>
      <c r="G640" s="509">
        <f>F640</f>
        <v>17659</v>
      </c>
      <c r="H640" s="282">
        <f>'ведом. 2026-2028'!AE645</f>
        <v>17659</v>
      </c>
      <c r="I640" s="509">
        <f>H640</f>
        <v>17659</v>
      </c>
      <c r="J640" s="282">
        <f>'ведом. 2026-2028'!AF645</f>
        <v>17659</v>
      </c>
      <c r="K640" s="396">
        <f>J640</f>
        <v>17659</v>
      </c>
      <c r="L640" s="104"/>
      <c r="N640" s="104"/>
      <c r="O640" s="104"/>
    </row>
    <row r="641" spans="1:15" s="93" customFormat="1" ht="31.5" x14ac:dyDescent="0.25">
      <c r="A641" s="330" t="s">
        <v>449</v>
      </c>
      <c r="B641" s="478" t="s">
        <v>8</v>
      </c>
      <c r="C641" s="1" t="s">
        <v>7</v>
      </c>
      <c r="D641" s="232" t="s">
        <v>97</v>
      </c>
      <c r="E641" s="477"/>
      <c r="F641" s="282">
        <f>F642+F647</f>
        <v>78834.5</v>
      </c>
      <c r="G641" s="509"/>
      <c r="H641" s="282">
        <f>H642+H647</f>
        <v>79103.600000000006</v>
      </c>
      <c r="I641" s="509"/>
      <c r="J641" s="282">
        <f>J642+J647</f>
        <v>79367.199999999997</v>
      </c>
      <c r="K641" s="396"/>
      <c r="L641" s="104"/>
      <c r="N641" s="104"/>
      <c r="O641" s="104"/>
    </row>
    <row r="642" spans="1:15" s="93" customFormat="1" ht="31.5" x14ac:dyDescent="0.25">
      <c r="A642" s="330" t="s">
        <v>450</v>
      </c>
      <c r="B642" s="478" t="s">
        <v>8</v>
      </c>
      <c r="C642" s="1" t="s">
        <v>7</v>
      </c>
      <c r="D642" s="232" t="s">
        <v>451</v>
      </c>
      <c r="E642" s="477"/>
      <c r="F642" s="282">
        <f>F643</f>
        <v>54972.6</v>
      </c>
      <c r="G642" s="509"/>
      <c r="H642" s="282">
        <f t="shared" ref="H642:J642" si="196">H643</f>
        <v>55194</v>
      </c>
      <c r="I642" s="509"/>
      <c r="J642" s="282">
        <f t="shared" si="196"/>
        <v>55413</v>
      </c>
      <c r="K642" s="396"/>
      <c r="L642" s="104"/>
      <c r="N642" s="104"/>
      <c r="O642" s="104"/>
    </row>
    <row r="643" spans="1:15" s="93" customFormat="1" ht="31.5" x14ac:dyDescent="0.25">
      <c r="A643" s="330" t="s">
        <v>257</v>
      </c>
      <c r="B643" s="478" t="s">
        <v>8</v>
      </c>
      <c r="C643" s="1" t="s">
        <v>7</v>
      </c>
      <c r="D643" s="232" t="s">
        <v>452</v>
      </c>
      <c r="E643" s="481"/>
      <c r="F643" s="282">
        <f>F644</f>
        <v>54972.6</v>
      </c>
      <c r="G643" s="509"/>
      <c r="H643" s="282">
        <f>H644</f>
        <v>55194</v>
      </c>
      <c r="I643" s="509"/>
      <c r="J643" s="282">
        <f>J644</f>
        <v>55413</v>
      </c>
      <c r="K643" s="396"/>
      <c r="L643" s="104"/>
      <c r="N643" s="104"/>
      <c r="O643" s="104"/>
    </row>
    <row r="644" spans="1:15" s="93" customFormat="1" ht="31.5" x14ac:dyDescent="0.25">
      <c r="A644" s="435" t="s">
        <v>316</v>
      </c>
      <c r="B644" s="478" t="s">
        <v>8</v>
      </c>
      <c r="C644" s="1" t="s">
        <v>7</v>
      </c>
      <c r="D644" s="232" t="s">
        <v>453</v>
      </c>
      <c r="E644" s="482"/>
      <c r="F644" s="282">
        <f>F646</f>
        <v>54972.6</v>
      </c>
      <c r="G644" s="509"/>
      <c r="H644" s="282">
        <f>H646</f>
        <v>55194</v>
      </c>
      <c r="I644" s="509"/>
      <c r="J644" s="282">
        <f>J646</f>
        <v>55413</v>
      </c>
      <c r="K644" s="396"/>
      <c r="L644" s="104"/>
      <c r="N644" s="104"/>
      <c r="O644" s="104"/>
    </row>
    <row r="645" spans="1:15" s="93" customFormat="1" ht="31.5" x14ac:dyDescent="0.25">
      <c r="A645" s="435" t="s">
        <v>58</v>
      </c>
      <c r="B645" s="478" t="s">
        <v>8</v>
      </c>
      <c r="C645" s="1" t="s">
        <v>7</v>
      </c>
      <c r="D645" s="232" t="s">
        <v>453</v>
      </c>
      <c r="E645" s="280">
        <v>600</v>
      </c>
      <c r="F645" s="282">
        <f>F646</f>
        <v>54972.6</v>
      </c>
      <c r="G645" s="509"/>
      <c r="H645" s="282">
        <f>H646</f>
        <v>55194</v>
      </c>
      <c r="I645" s="509"/>
      <c r="J645" s="282">
        <f>J646</f>
        <v>55413</v>
      </c>
      <c r="K645" s="396"/>
      <c r="L645" s="104"/>
      <c r="N645" s="104"/>
      <c r="O645" s="104"/>
    </row>
    <row r="646" spans="1:15" s="93" customFormat="1" x14ac:dyDescent="0.25">
      <c r="A646" s="435" t="s">
        <v>59</v>
      </c>
      <c r="B646" s="478" t="s">
        <v>8</v>
      </c>
      <c r="C646" s="1" t="s">
        <v>7</v>
      </c>
      <c r="D646" s="232" t="s">
        <v>453</v>
      </c>
      <c r="E646" s="280">
        <v>610</v>
      </c>
      <c r="F646" s="282">
        <f>'ведом. 2026-2028'!AD651</f>
        <v>54972.6</v>
      </c>
      <c r="G646" s="509"/>
      <c r="H646" s="282">
        <f>'ведом. 2026-2028'!AE651</f>
        <v>55194</v>
      </c>
      <c r="I646" s="509"/>
      <c r="J646" s="282">
        <f>'ведом. 2026-2028'!AF651</f>
        <v>55413</v>
      </c>
      <c r="K646" s="396"/>
      <c r="L646" s="104"/>
      <c r="N646" s="104"/>
      <c r="O646" s="104"/>
    </row>
    <row r="647" spans="1:15" s="93" customFormat="1" ht="31.5" x14ac:dyDescent="0.25">
      <c r="A647" s="330" t="s">
        <v>454</v>
      </c>
      <c r="B647" s="478" t="s">
        <v>8</v>
      </c>
      <c r="C647" s="1" t="s">
        <v>7</v>
      </c>
      <c r="D647" s="232" t="s">
        <v>455</v>
      </c>
      <c r="E647" s="280"/>
      <c r="F647" s="282">
        <f>F648</f>
        <v>23861.9</v>
      </c>
      <c r="G647" s="509"/>
      <c r="H647" s="282">
        <f>H648</f>
        <v>23909.600000000002</v>
      </c>
      <c r="I647" s="509"/>
      <c r="J647" s="282">
        <f>J648</f>
        <v>23954.2</v>
      </c>
      <c r="K647" s="396"/>
      <c r="L647" s="104"/>
      <c r="N647" s="104"/>
      <c r="O647" s="104"/>
    </row>
    <row r="648" spans="1:15" s="93" customFormat="1" ht="31.5" x14ac:dyDescent="0.25">
      <c r="A648" s="436" t="s">
        <v>148</v>
      </c>
      <c r="B648" s="478" t="s">
        <v>8</v>
      </c>
      <c r="C648" s="1" t="s">
        <v>7</v>
      </c>
      <c r="D648" s="232" t="s">
        <v>456</v>
      </c>
      <c r="E648" s="280"/>
      <c r="F648" s="282">
        <f>F649+F653</f>
        <v>23861.9</v>
      </c>
      <c r="G648" s="509"/>
      <c r="H648" s="282">
        <f>H649+H653</f>
        <v>23909.600000000002</v>
      </c>
      <c r="I648" s="509"/>
      <c r="J648" s="282">
        <f>J649+J653</f>
        <v>23954.2</v>
      </c>
      <c r="K648" s="396"/>
      <c r="L648" s="104"/>
      <c r="N648" s="104"/>
      <c r="O648" s="104"/>
    </row>
    <row r="649" spans="1:15" s="93" customFormat="1" ht="31.5" x14ac:dyDescent="0.25">
      <c r="A649" s="435" t="s">
        <v>58</v>
      </c>
      <c r="B649" s="478" t="s">
        <v>8</v>
      </c>
      <c r="C649" s="1" t="s">
        <v>7</v>
      </c>
      <c r="D649" s="232" t="s">
        <v>456</v>
      </c>
      <c r="E649" s="280">
        <v>600</v>
      </c>
      <c r="F649" s="282">
        <f>F650+F651+F652</f>
        <v>23485.600000000002</v>
      </c>
      <c r="G649" s="509"/>
      <c r="H649" s="282">
        <f>H650+H651+H652</f>
        <v>23533.300000000003</v>
      </c>
      <c r="I649" s="509"/>
      <c r="J649" s="282">
        <f>J650+J651+J652</f>
        <v>23577.9</v>
      </c>
      <c r="K649" s="396"/>
      <c r="L649" s="104"/>
      <c r="N649" s="104"/>
      <c r="O649" s="104"/>
    </row>
    <row r="650" spans="1:15" s="93" customFormat="1" x14ac:dyDescent="0.25">
      <c r="A650" s="435" t="s">
        <v>59</v>
      </c>
      <c r="B650" s="478" t="s">
        <v>8</v>
      </c>
      <c r="C650" s="1" t="s">
        <v>7</v>
      </c>
      <c r="D650" s="232" t="s">
        <v>456</v>
      </c>
      <c r="E650" s="280">
        <v>610</v>
      </c>
      <c r="F650" s="282">
        <f>'ведом. 2026-2028'!AD655</f>
        <v>22228.2</v>
      </c>
      <c r="G650" s="509"/>
      <c r="H650" s="282">
        <f>'ведом. 2026-2028'!AE655</f>
        <v>22275.9</v>
      </c>
      <c r="I650" s="509"/>
      <c r="J650" s="282">
        <f>'ведом. 2026-2028'!AF655</f>
        <v>22320.5</v>
      </c>
      <c r="K650" s="396"/>
      <c r="L650" s="104"/>
      <c r="N650" s="104"/>
      <c r="O650" s="104"/>
    </row>
    <row r="651" spans="1:15" s="93" customFormat="1" x14ac:dyDescent="0.25">
      <c r="A651" s="279" t="s">
        <v>126</v>
      </c>
      <c r="B651" s="478" t="s">
        <v>8</v>
      </c>
      <c r="C651" s="1" t="s">
        <v>7</v>
      </c>
      <c r="D651" s="232" t="s">
        <v>456</v>
      </c>
      <c r="E651" s="280">
        <v>620</v>
      </c>
      <c r="F651" s="282">
        <f>'ведом. 2026-2028'!AD656</f>
        <v>628.70000000000005</v>
      </c>
      <c r="G651" s="509"/>
      <c r="H651" s="282">
        <f>'ведом. 2026-2028'!AE656</f>
        <v>628.70000000000005</v>
      </c>
      <c r="I651" s="509"/>
      <c r="J651" s="282">
        <f>'ведом. 2026-2028'!AF656</f>
        <v>628.70000000000005</v>
      </c>
      <c r="K651" s="396"/>
      <c r="L651" s="104"/>
      <c r="N651" s="104"/>
      <c r="O651" s="104"/>
    </row>
    <row r="652" spans="1:15" s="93" customFormat="1" ht="31.5" x14ac:dyDescent="0.25">
      <c r="A652" s="279" t="s">
        <v>346</v>
      </c>
      <c r="B652" s="478" t="s">
        <v>8</v>
      </c>
      <c r="C652" s="1" t="s">
        <v>7</v>
      </c>
      <c r="D652" s="232" t="s">
        <v>456</v>
      </c>
      <c r="E652" s="280">
        <v>630</v>
      </c>
      <c r="F652" s="282">
        <f>'ведом. 2026-2028'!AD657</f>
        <v>628.70000000000005</v>
      </c>
      <c r="G652" s="509"/>
      <c r="H652" s="282">
        <f>'ведом. 2026-2028'!AE657</f>
        <v>628.70000000000005</v>
      </c>
      <c r="I652" s="509"/>
      <c r="J652" s="282">
        <f>'ведом. 2026-2028'!AF657</f>
        <v>628.70000000000005</v>
      </c>
      <c r="K652" s="396"/>
      <c r="L652" s="104"/>
      <c r="N652" s="104"/>
      <c r="O652" s="104"/>
    </row>
    <row r="653" spans="1:15" s="93" customFormat="1" x14ac:dyDescent="0.25">
      <c r="A653" s="279" t="s">
        <v>41</v>
      </c>
      <c r="B653" s="478" t="s">
        <v>8</v>
      </c>
      <c r="C653" s="1" t="s">
        <v>7</v>
      </c>
      <c r="D653" s="232" t="s">
        <v>456</v>
      </c>
      <c r="E653" s="280">
        <v>800</v>
      </c>
      <c r="F653" s="282">
        <f>F654</f>
        <v>376.3</v>
      </c>
      <c r="G653" s="509"/>
      <c r="H653" s="282">
        <f>H654</f>
        <v>376.3</v>
      </c>
      <c r="I653" s="509"/>
      <c r="J653" s="282">
        <f>J654</f>
        <v>376.3</v>
      </c>
      <c r="K653" s="396"/>
      <c r="L653" s="104"/>
      <c r="N653" s="104"/>
      <c r="O653" s="104"/>
    </row>
    <row r="654" spans="1:15" s="93" customFormat="1" ht="31.5" x14ac:dyDescent="0.25">
      <c r="A654" s="279" t="s">
        <v>117</v>
      </c>
      <c r="B654" s="478" t="s">
        <v>8</v>
      </c>
      <c r="C654" s="1" t="s">
        <v>7</v>
      </c>
      <c r="D654" s="232" t="s">
        <v>456</v>
      </c>
      <c r="E654" s="280">
        <v>810</v>
      </c>
      <c r="F654" s="282">
        <f>'ведом. 2026-2028'!AD659</f>
        <v>376.3</v>
      </c>
      <c r="G654" s="509"/>
      <c r="H654" s="282">
        <f>'ведом. 2026-2028'!AE659</f>
        <v>376.3</v>
      </c>
      <c r="I654" s="509"/>
      <c r="J654" s="282">
        <f>'ведом. 2026-2028'!AF659</f>
        <v>376.3</v>
      </c>
      <c r="K654" s="396"/>
      <c r="L654" s="104"/>
      <c r="N654" s="104"/>
      <c r="O654" s="104"/>
    </row>
    <row r="655" spans="1:15" s="93" customFormat="1" x14ac:dyDescent="0.25">
      <c r="A655" s="435" t="s">
        <v>131</v>
      </c>
      <c r="B655" s="457" t="s">
        <v>8</v>
      </c>
      <c r="C655" s="1" t="s">
        <v>8</v>
      </c>
      <c r="D655" s="278"/>
      <c r="E655" s="342"/>
      <c r="F655" s="282">
        <f>F656+F662</f>
        <v>2988.5</v>
      </c>
      <c r="G655" s="509"/>
      <c r="H655" s="282">
        <f>H656+H662</f>
        <v>3063.2</v>
      </c>
      <c r="I655" s="509"/>
      <c r="J655" s="282">
        <f>J656+J662</f>
        <v>3173.5</v>
      </c>
      <c r="K655" s="396"/>
      <c r="L655" s="104"/>
      <c r="N655" s="104"/>
      <c r="O655" s="104"/>
    </row>
    <row r="656" spans="1:15" s="93" customFormat="1" ht="31.5" x14ac:dyDescent="0.25">
      <c r="A656" s="330" t="s">
        <v>153</v>
      </c>
      <c r="B656" s="457" t="s">
        <v>8</v>
      </c>
      <c r="C656" s="1" t="s">
        <v>8</v>
      </c>
      <c r="D656" s="278" t="s">
        <v>98</v>
      </c>
      <c r="E656" s="342"/>
      <c r="F656" s="282">
        <f>F657</f>
        <v>290</v>
      </c>
      <c r="G656" s="509"/>
      <c r="H656" s="282">
        <f>H657</f>
        <v>270</v>
      </c>
      <c r="I656" s="509"/>
      <c r="J656" s="282">
        <f>J657</f>
        <v>270</v>
      </c>
      <c r="K656" s="396"/>
      <c r="L656" s="104"/>
      <c r="N656" s="104"/>
      <c r="O656" s="104"/>
    </row>
    <row r="657" spans="1:15" s="93" customFormat="1" x14ac:dyDescent="0.25">
      <c r="A657" s="325" t="s">
        <v>154</v>
      </c>
      <c r="B657" s="457" t="s">
        <v>8</v>
      </c>
      <c r="C657" s="1" t="s">
        <v>8</v>
      </c>
      <c r="D657" s="278" t="s">
        <v>102</v>
      </c>
      <c r="E657" s="342"/>
      <c r="F657" s="282">
        <f>F658</f>
        <v>290</v>
      </c>
      <c r="G657" s="509"/>
      <c r="H657" s="282">
        <f>H658</f>
        <v>270</v>
      </c>
      <c r="I657" s="509"/>
      <c r="J657" s="282">
        <f>J658</f>
        <v>270</v>
      </c>
      <c r="K657" s="396"/>
      <c r="L657" s="104"/>
      <c r="N657" s="104"/>
      <c r="O657" s="104"/>
    </row>
    <row r="658" spans="1:15" s="93" customFormat="1" ht="31.5" x14ac:dyDescent="0.25">
      <c r="A658" s="322" t="s">
        <v>498</v>
      </c>
      <c r="B658" s="457" t="s">
        <v>8</v>
      </c>
      <c r="C658" s="1" t="s">
        <v>8</v>
      </c>
      <c r="D658" s="232" t="s">
        <v>158</v>
      </c>
      <c r="E658" s="342"/>
      <c r="F658" s="282">
        <f>F659</f>
        <v>290</v>
      </c>
      <c r="G658" s="509"/>
      <c r="H658" s="282">
        <f>H659</f>
        <v>270</v>
      </c>
      <c r="I658" s="509"/>
      <c r="J658" s="282">
        <f>J659</f>
        <v>270</v>
      </c>
      <c r="K658" s="396"/>
      <c r="L658" s="104"/>
      <c r="N658" s="104"/>
      <c r="O658" s="104"/>
    </row>
    <row r="659" spans="1:15" s="93" customFormat="1" x14ac:dyDescent="0.25">
      <c r="A659" s="325" t="s">
        <v>552</v>
      </c>
      <c r="B659" s="457" t="s">
        <v>8</v>
      </c>
      <c r="C659" s="1" t="s">
        <v>8</v>
      </c>
      <c r="D659" s="232" t="s">
        <v>553</v>
      </c>
      <c r="E659" s="342"/>
      <c r="F659" s="282">
        <f>F660</f>
        <v>290</v>
      </c>
      <c r="G659" s="509"/>
      <c r="H659" s="282">
        <f>H660</f>
        <v>270</v>
      </c>
      <c r="I659" s="509"/>
      <c r="J659" s="282">
        <f>J660</f>
        <v>270</v>
      </c>
      <c r="K659" s="396"/>
      <c r="L659" s="104"/>
      <c r="N659" s="104"/>
      <c r="O659" s="104"/>
    </row>
    <row r="660" spans="1:15" s="93" customFormat="1" x14ac:dyDescent="0.25">
      <c r="A660" s="279" t="s">
        <v>116</v>
      </c>
      <c r="B660" s="457" t="s">
        <v>8</v>
      </c>
      <c r="C660" s="1" t="s">
        <v>8</v>
      </c>
      <c r="D660" s="232" t="s">
        <v>553</v>
      </c>
      <c r="E660" s="280">
        <v>200</v>
      </c>
      <c r="F660" s="282">
        <f>F661</f>
        <v>290</v>
      </c>
      <c r="G660" s="509"/>
      <c r="H660" s="282">
        <f>H661</f>
        <v>270</v>
      </c>
      <c r="I660" s="509"/>
      <c r="J660" s="282">
        <f>J661</f>
        <v>270</v>
      </c>
      <c r="K660" s="396"/>
      <c r="L660" s="104"/>
      <c r="N660" s="104"/>
      <c r="O660" s="104"/>
    </row>
    <row r="661" spans="1:15" s="93" customFormat="1" x14ac:dyDescent="0.25">
      <c r="A661" s="279" t="s">
        <v>50</v>
      </c>
      <c r="B661" s="457" t="s">
        <v>8</v>
      </c>
      <c r="C661" s="1" t="s">
        <v>8</v>
      </c>
      <c r="D661" s="232" t="s">
        <v>553</v>
      </c>
      <c r="E661" s="280">
        <v>240</v>
      </c>
      <c r="F661" s="282">
        <f>'ведом. 2026-2028'!AD332</f>
        <v>290</v>
      </c>
      <c r="G661" s="509"/>
      <c r="H661" s="282">
        <f>'ведом. 2026-2028'!AE332</f>
        <v>270</v>
      </c>
      <c r="I661" s="509"/>
      <c r="J661" s="282">
        <f>'ведом. 2026-2028'!AF332</f>
        <v>270</v>
      </c>
      <c r="K661" s="396"/>
      <c r="L661" s="104"/>
      <c r="N661" s="104"/>
      <c r="O661" s="104"/>
    </row>
    <row r="662" spans="1:15" s="93" customFormat="1" ht="31.5" x14ac:dyDescent="0.25">
      <c r="A662" s="330" t="s">
        <v>286</v>
      </c>
      <c r="B662" s="457" t="s">
        <v>8</v>
      </c>
      <c r="C662" s="1" t="s">
        <v>8</v>
      </c>
      <c r="D662" s="232" t="s">
        <v>128</v>
      </c>
      <c r="E662" s="280"/>
      <c r="F662" s="282">
        <f>F663+F672</f>
        <v>2698.5</v>
      </c>
      <c r="G662" s="509"/>
      <c r="H662" s="282">
        <f t="shared" ref="H662:J662" si="197">H663+H672</f>
        <v>2793.2</v>
      </c>
      <c r="I662" s="509"/>
      <c r="J662" s="282">
        <f t="shared" si="197"/>
        <v>2903.5</v>
      </c>
      <c r="K662" s="396"/>
      <c r="L662" s="104"/>
      <c r="N662" s="104"/>
      <c r="O662" s="104"/>
    </row>
    <row r="663" spans="1:15" s="93" customFormat="1" x14ac:dyDescent="0.25">
      <c r="A663" s="330" t="s">
        <v>294</v>
      </c>
      <c r="B663" s="10" t="s">
        <v>8</v>
      </c>
      <c r="C663" s="14" t="s">
        <v>8</v>
      </c>
      <c r="D663" s="232" t="s">
        <v>295</v>
      </c>
      <c r="E663" s="280"/>
      <c r="F663" s="282">
        <f>F664+F668</f>
        <v>2578.5</v>
      </c>
      <c r="G663" s="509"/>
      <c r="H663" s="282">
        <f>H664+H668</f>
        <v>2668.2</v>
      </c>
      <c r="I663" s="509"/>
      <c r="J663" s="282">
        <f>J664+J668</f>
        <v>2773.5</v>
      </c>
      <c r="K663" s="396"/>
      <c r="L663" s="104"/>
      <c r="N663" s="104"/>
      <c r="O663" s="104"/>
    </row>
    <row r="664" spans="1:15" s="93" customFormat="1" x14ac:dyDescent="0.25">
      <c r="A664" s="437" t="s">
        <v>486</v>
      </c>
      <c r="B664" s="10" t="s">
        <v>8</v>
      </c>
      <c r="C664" s="14" t="s">
        <v>8</v>
      </c>
      <c r="D664" s="232" t="s">
        <v>296</v>
      </c>
      <c r="E664" s="280"/>
      <c r="F664" s="282">
        <f>F665</f>
        <v>1328.5</v>
      </c>
      <c r="G664" s="509"/>
      <c r="H664" s="282">
        <f>H665</f>
        <v>1378.2</v>
      </c>
      <c r="I664" s="509"/>
      <c r="J664" s="282">
        <f>J665</f>
        <v>1448.5</v>
      </c>
      <c r="K664" s="396"/>
      <c r="L664" s="104"/>
      <c r="N664" s="104"/>
      <c r="O664" s="104"/>
    </row>
    <row r="665" spans="1:15" s="93" customFormat="1" ht="31.5" x14ac:dyDescent="0.25">
      <c r="A665" s="436" t="s">
        <v>667</v>
      </c>
      <c r="B665" s="457" t="s">
        <v>8</v>
      </c>
      <c r="C665" s="1" t="s">
        <v>8</v>
      </c>
      <c r="D665" s="232" t="s">
        <v>297</v>
      </c>
      <c r="E665" s="280"/>
      <c r="F665" s="282">
        <f>F666</f>
        <v>1328.5</v>
      </c>
      <c r="G665" s="509"/>
      <c r="H665" s="282">
        <f t="shared" ref="H665:J665" si="198">H666</f>
        <v>1378.2</v>
      </c>
      <c r="I665" s="509"/>
      <c r="J665" s="282">
        <f t="shared" si="198"/>
        <v>1448.5</v>
      </c>
      <c r="K665" s="396"/>
      <c r="L665" s="104"/>
      <c r="N665" s="104"/>
      <c r="O665" s="104"/>
    </row>
    <row r="666" spans="1:15" s="93" customFormat="1" x14ac:dyDescent="0.25">
      <c r="A666" s="279" t="s">
        <v>116</v>
      </c>
      <c r="B666" s="10" t="s">
        <v>8</v>
      </c>
      <c r="C666" s="14" t="s">
        <v>8</v>
      </c>
      <c r="D666" s="232" t="s">
        <v>297</v>
      </c>
      <c r="E666" s="280">
        <v>200</v>
      </c>
      <c r="F666" s="282">
        <f>F667</f>
        <v>1328.5</v>
      </c>
      <c r="G666" s="514"/>
      <c r="H666" s="282">
        <f>H667</f>
        <v>1378.2</v>
      </c>
      <c r="I666" s="514"/>
      <c r="J666" s="282">
        <f>J667</f>
        <v>1448.5</v>
      </c>
      <c r="K666" s="521"/>
      <c r="L666" s="104"/>
      <c r="N666" s="104"/>
      <c r="O666" s="104"/>
    </row>
    <row r="667" spans="1:15" s="93" customFormat="1" x14ac:dyDescent="0.25">
      <c r="A667" s="279" t="s">
        <v>50</v>
      </c>
      <c r="B667" s="10" t="s">
        <v>8</v>
      </c>
      <c r="C667" s="14" t="s">
        <v>8</v>
      </c>
      <c r="D667" s="232" t="s">
        <v>297</v>
      </c>
      <c r="E667" s="280">
        <v>240</v>
      </c>
      <c r="F667" s="282">
        <f>'ведом. 2026-2028'!AD338</f>
        <v>1328.5</v>
      </c>
      <c r="G667" s="509"/>
      <c r="H667" s="282">
        <f>'ведом. 2026-2028'!AE338</f>
        <v>1378.2</v>
      </c>
      <c r="I667" s="509"/>
      <c r="J667" s="282">
        <f>'ведом. 2026-2028'!AF338</f>
        <v>1448.5</v>
      </c>
      <c r="K667" s="396"/>
      <c r="L667" s="104"/>
      <c r="N667" s="104"/>
      <c r="O667" s="104"/>
    </row>
    <row r="668" spans="1:15" s="93" customFormat="1" ht="63" x14ac:dyDescent="0.25">
      <c r="A668" s="399" t="s">
        <v>539</v>
      </c>
      <c r="B668" s="10" t="s">
        <v>8</v>
      </c>
      <c r="C668" s="14" t="s">
        <v>8</v>
      </c>
      <c r="D668" s="368" t="s">
        <v>540</v>
      </c>
      <c r="E668" s="280"/>
      <c r="F668" s="282">
        <f>F669</f>
        <v>1250</v>
      </c>
      <c r="G668" s="509"/>
      <c r="H668" s="282">
        <f>H669</f>
        <v>1290</v>
      </c>
      <c r="I668" s="509"/>
      <c r="J668" s="282">
        <f>J669</f>
        <v>1325</v>
      </c>
      <c r="K668" s="396"/>
      <c r="L668" s="104"/>
      <c r="N668" s="104"/>
      <c r="O668" s="104"/>
    </row>
    <row r="669" spans="1:15" s="93" customFormat="1" ht="31.5" x14ac:dyDescent="0.25">
      <c r="A669" s="399" t="s">
        <v>668</v>
      </c>
      <c r="B669" s="10" t="s">
        <v>8</v>
      </c>
      <c r="C669" s="14" t="s">
        <v>8</v>
      </c>
      <c r="D669" s="368" t="s">
        <v>541</v>
      </c>
      <c r="E669" s="280"/>
      <c r="F669" s="282">
        <f>F670</f>
        <v>1250</v>
      </c>
      <c r="G669" s="509"/>
      <c r="H669" s="282">
        <f>H670</f>
        <v>1290</v>
      </c>
      <c r="I669" s="509"/>
      <c r="J669" s="282">
        <f>J670</f>
        <v>1325</v>
      </c>
      <c r="K669" s="396"/>
      <c r="L669" s="104"/>
      <c r="N669" s="104"/>
      <c r="O669" s="104"/>
    </row>
    <row r="670" spans="1:15" s="93" customFormat="1" ht="31.5" x14ac:dyDescent="0.25">
      <c r="A670" s="435" t="s">
        <v>58</v>
      </c>
      <c r="B670" s="10" t="s">
        <v>8</v>
      </c>
      <c r="C670" s="14" t="s">
        <v>8</v>
      </c>
      <c r="D670" s="368" t="s">
        <v>541</v>
      </c>
      <c r="E670" s="280">
        <v>600</v>
      </c>
      <c r="F670" s="282">
        <f>F671</f>
        <v>1250</v>
      </c>
      <c r="G670" s="509"/>
      <c r="H670" s="282">
        <f>H671</f>
        <v>1290</v>
      </c>
      <c r="I670" s="509"/>
      <c r="J670" s="282">
        <f>J671</f>
        <v>1325</v>
      </c>
      <c r="K670" s="396"/>
      <c r="L670" s="104"/>
      <c r="N670" s="104"/>
      <c r="O670" s="104"/>
    </row>
    <row r="671" spans="1:15" s="93" customFormat="1" x14ac:dyDescent="0.25">
      <c r="A671" s="435" t="s">
        <v>59</v>
      </c>
      <c r="B671" s="10" t="s">
        <v>8</v>
      </c>
      <c r="C671" s="14" t="s">
        <v>8</v>
      </c>
      <c r="D671" s="368" t="s">
        <v>541</v>
      </c>
      <c r="E671" s="280">
        <v>610</v>
      </c>
      <c r="F671" s="282">
        <f>'ведом. 2026-2028'!AD666</f>
        <v>1250</v>
      </c>
      <c r="G671" s="509"/>
      <c r="H671" s="282">
        <f>'ведом. 2026-2028'!AE666</f>
        <v>1290</v>
      </c>
      <c r="I671" s="509"/>
      <c r="J671" s="282">
        <f>'ведом. 2026-2028'!AF666</f>
        <v>1325</v>
      </c>
      <c r="K671" s="396"/>
      <c r="L671" s="104"/>
      <c r="N671" s="104"/>
      <c r="O671" s="104"/>
    </row>
    <row r="672" spans="1:15" s="93" customFormat="1" ht="31.5" x14ac:dyDescent="0.25">
      <c r="A672" s="267" t="s">
        <v>732</v>
      </c>
      <c r="B672" s="246" t="s">
        <v>8</v>
      </c>
      <c r="C672" s="262" t="s">
        <v>8</v>
      </c>
      <c r="D672" s="297" t="s">
        <v>733</v>
      </c>
      <c r="E672" s="248"/>
      <c r="F672" s="282">
        <f>F673</f>
        <v>120</v>
      </c>
      <c r="G672" s="509"/>
      <c r="H672" s="282">
        <f t="shared" ref="H672:J674" si="199">H673</f>
        <v>125</v>
      </c>
      <c r="I672" s="509"/>
      <c r="J672" s="282">
        <f t="shared" si="199"/>
        <v>130</v>
      </c>
      <c r="K672" s="396"/>
      <c r="L672" s="104"/>
      <c r="N672" s="104"/>
      <c r="O672" s="104"/>
    </row>
    <row r="673" spans="1:15" s="93" customFormat="1" ht="31.5" x14ac:dyDescent="0.25">
      <c r="A673" s="267" t="s">
        <v>734</v>
      </c>
      <c r="B673" s="459" t="s">
        <v>8</v>
      </c>
      <c r="C673" s="247" t="s">
        <v>8</v>
      </c>
      <c r="D673" s="297" t="s">
        <v>735</v>
      </c>
      <c r="E673" s="248"/>
      <c r="F673" s="282">
        <f>F674</f>
        <v>120</v>
      </c>
      <c r="G673" s="509"/>
      <c r="H673" s="282">
        <f t="shared" si="199"/>
        <v>125</v>
      </c>
      <c r="I673" s="509"/>
      <c r="J673" s="282">
        <f t="shared" si="199"/>
        <v>130</v>
      </c>
      <c r="K673" s="396"/>
      <c r="L673" s="104"/>
      <c r="N673" s="104"/>
      <c r="O673" s="104"/>
    </row>
    <row r="674" spans="1:15" s="93" customFormat="1" x14ac:dyDescent="0.25">
      <c r="A674" s="267" t="s">
        <v>736</v>
      </c>
      <c r="B674" s="246" t="s">
        <v>8</v>
      </c>
      <c r="C674" s="262" t="s">
        <v>8</v>
      </c>
      <c r="D674" s="297" t="s">
        <v>737</v>
      </c>
      <c r="E674" s="248"/>
      <c r="F674" s="282">
        <f>F675</f>
        <v>120</v>
      </c>
      <c r="G674" s="509"/>
      <c r="H674" s="282">
        <f t="shared" si="199"/>
        <v>125</v>
      </c>
      <c r="I674" s="509"/>
      <c r="J674" s="282">
        <f t="shared" si="199"/>
        <v>130</v>
      </c>
      <c r="K674" s="396"/>
      <c r="L674" s="104"/>
      <c r="N674" s="104"/>
      <c r="O674" s="104"/>
    </row>
    <row r="675" spans="1:15" s="93" customFormat="1" x14ac:dyDescent="0.25">
      <c r="A675" s="435" t="s">
        <v>116</v>
      </c>
      <c r="B675" s="246" t="s">
        <v>8</v>
      </c>
      <c r="C675" s="262" t="s">
        <v>8</v>
      </c>
      <c r="D675" s="297" t="s">
        <v>737</v>
      </c>
      <c r="E675" s="280">
        <v>200</v>
      </c>
      <c r="F675" s="282">
        <f>F676</f>
        <v>120</v>
      </c>
      <c r="G675" s="509"/>
      <c r="H675" s="282">
        <f t="shared" ref="H675:J675" si="200">H676</f>
        <v>125</v>
      </c>
      <c r="I675" s="509"/>
      <c r="J675" s="282">
        <f t="shared" si="200"/>
        <v>130</v>
      </c>
      <c r="K675" s="396"/>
      <c r="L675" s="104"/>
      <c r="N675" s="104"/>
      <c r="O675" s="104"/>
    </row>
    <row r="676" spans="1:15" s="93" customFormat="1" x14ac:dyDescent="0.25">
      <c r="A676" s="435" t="s">
        <v>50</v>
      </c>
      <c r="B676" s="246" t="s">
        <v>8</v>
      </c>
      <c r="C676" s="262" t="s">
        <v>8</v>
      </c>
      <c r="D676" s="297" t="s">
        <v>737</v>
      </c>
      <c r="E676" s="280">
        <v>240</v>
      </c>
      <c r="F676" s="282">
        <f>'ведом. 2026-2028'!AD343</f>
        <v>120</v>
      </c>
      <c r="G676" s="509"/>
      <c r="H676" s="282">
        <f>'ведом. 2026-2028'!AE343</f>
        <v>125</v>
      </c>
      <c r="I676" s="509"/>
      <c r="J676" s="282">
        <f>'ведом. 2026-2028'!AF343</f>
        <v>130</v>
      </c>
      <c r="K676" s="396"/>
      <c r="L676" s="104"/>
      <c r="N676" s="104"/>
      <c r="O676" s="104"/>
    </row>
    <row r="677" spans="1:15" s="93" customFormat="1" x14ac:dyDescent="0.25">
      <c r="A677" s="435" t="s">
        <v>37</v>
      </c>
      <c r="B677" s="457" t="s">
        <v>8</v>
      </c>
      <c r="C677" s="1" t="s">
        <v>22</v>
      </c>
      <c r="D677" s="278"/>
      <c r="E677" s="280"/>
      <c r="F677" s="282">
        <f>F678+F694</f>
        <v>38305.699999999997</v>
      </c>
      <c r="G677" s="509">
        <f t="shared" ref="G677:K677" si="201">G678+G694</f>
        <v>4217</v>
      </c>
      <c r="H677" s="282">
        <f t="shared" si="201"/>
        <v>36776.100000000006</v>
      </c>
      <c r="I677" s="509">
        <f t="shared" si="201"/>
        <v>4217</v>
      </c>
      <c r="J677" s="282">
        <f t="shared" si="201"/>
        <v>36781.199999999997</v>
      </c>
      <c r="K677" s="396">
        <f t="shared" si="201"/>
        <v>4217</v>
      </c>
      <c r="L677" s="104"/>
      <c r="N677" s="104"/>
      <c r="O677" s="104"/>
    </row>
    <row r="678" spans="1:15" s="93" customFormat="1" x14ac:dyDescent="0.25">
      <c r="A678" s="330" t="s">
        <v>251</v>
      </c>
      <c r="B678" s="457" t="s">
        <v>8</v>
      </c>
      <c r="C678" s="1" t="s">
        <v>22</v>
      </c>
      <c r="D678" s="278" t="s">
        <v>96</v>
      </c>
      <c r="E678" s="342"/>
      <c r="F678" s="282">
        <f>F679</f>
        <v>25606.5</v>
      </c>
      <c r="G678" s="509"/>
      <c r="H678" s="282">
        <f>H679</f>
        <v>24057.9</v>
      </c>
      <c r="I678" s="509"/>
      <c r="J678" s="282">
        <f>J679</f>
        <v>24063</v>
      </c>
      <c r="K678" s="396"/>
      <c r="L678" s="104"/>
      <c r="N678" s="104"/>
      <c r="O678" s="104"/>
    </row>
    <row r="679" spans="1:15" s="93" customFormat="1" x14ac:dyDescent="0.25">
      <c r="A679" s="330" t="s">
        <v>46</v>
      </c>
      <c r="B679" s="457" t="s">
        <v>8</v>
      </c>
      <c r="C679" s="1" t="s">
        <v>22</v>
      </c>
      <c r="D679" s="232" t="s">
        <v>457</v>
      </c>
      <c r="E679" s="280"/>
      <c r="F679" s="282">
        <f>F680</f>
        <v>25606.5</v>
      </c>
      <c r="G679" s="509"/>
      <c r="H679" s="282">
        <f>H680</f>
        <v>24057.9</v>
      </c>
      <c r="I679" s="509"/>
      <c r="J679" s="282">
        <f>J680</f>
        <v>24063</v>
      </c>
      <c r="K679" s="396"/>
      <c r="L679" s="104"/>
      <c r="N679" s="104"/>
      <c r="O679" s="104"/>
    </row>
    <row r="680" spans="1:15" s="93" customFormat="1" ht="31.5" x14ac:dyDescent="0.25">
      <c r="A680" s="330" t="s">
        <v>258</v>
      </c>
      <c r="B680" s="457" t="s">
        <v>8</v>
      </c>
      <c r="C680" s="1" t="s">
        <v>22</v>
      </c>
      <c r="D680" s="232" t="s">
        <v>458</v>
      </c>
      <c r="E680" s="280"/>
      <c r="F680" s="282">
        <f>F681+F691</f>
        <v>25606.5</v>
      </c>
      <c r="G680" s="509"/>
      <c r="H680" s="282">
        <f>H681+H691</f>
        <v>24057.9</v>
      </c>
      <c r="I680" s="509"/>
      <c r="J680" s="282">
        <f>J681+J691</f>
        <v>24063</v>
      </c>
      <c r="K680" s="396"/>
      <c r="L680" s="104"/>
      <c r="N680" s="104"/>
      <c r="O680" s="104"/>
    </row>
    <row r="681" spans="1:15" s="93" customFormat="1" x14ac:dyDescent="0.25">
      <c r="A681" s="436" t="s">
        <v>197</v>
      </c>
      <c r="B681" s="457" t="s">
        <v>8</v>
      </c>
      <c r="C681" s="1" t="s">
        <v>22</v>
      </c>
      <c r="D681" s="232" t="s">
        <v>459</v>
      </c>
      <c r="E681" s="280"/>
      <c r="F681" s="282">
        <f>F682+F685+F688</f>
        <v>25418.6</v>
      </c>
      <c r="G681" s="509"/>
      <c r="H681" s="282">
        <f>H682+H685+H688</f>
        <v>23870</v>
      </c>
      <c r="I681" s="509"/>
      <c r="J681" s="282">
        <f>J682+J685+J688</f>
        <v>23875.1</v>
      </c>
      <c r="K681" s="396"/>
      <c r="L681" s="104"/>
      <c r="N681" s="104"/>
      <c r="O681" s="104"/>
    </row>
    <row r="682" spans="1:15" s="93" customFormat="1" ht="31.5" x14ac:dyDescent="0.25">
      <c r="A682" s="435" t="s">
        <v>198</v>
      </c>
      <c r="B682" s="457" t="s">
        <v>8</v>
      </c>
      <c r="C682" s="1" t="s">
        <v>22</v>
      </c>
      <c r="D682" s="232" t="s">
        <v>460</v>
      </c>
      <c r="E682" s="280"/>
      <c r="F682" s="282">
        <f>F683</f>
        <v>1284.9000000000001</v>
      </c>
      <c r="G682" s="509"/>
      <c r="H682" s="282">
        <f t="shared" ref="H682:J682" si="202">H683</f>
        <v>1337.8</v>
      </c>
      <c r="I682" s="509"/>
      <c r="J682" s="282">
        <f t="shared" si="202"/>
        <v>1391.2</v>
      </c>
      <c r="K682" s="396"/>
      <c r="L682" s="104"/>
      <c r="N682" s="104"/>
      <c r="O682" s="104"/>
    </row>
    <row r="683" spans="1:15" s="93" customFormat="1" x14ac:dyDescent="0.25">
      <c r="A683" s="435" t="s">
        <v>116</v>
      </c>
      <c r="B683" s="457" t="s">
        <v>8</v>
      </c>
      <c r="C683" s="1" t="s">
        <v>22</v>
      </c>
      <c r="D683" s="232" t="s">
        <v>460</v>
      </c>
      <c r="E683" s="280">
        <v>200</v>
      </c>
      <c r="F683" s="282">
        <f>F684</f>
        <v>1284.9000000000001</v>
      </c>
      <c r="G683" s="509"/>
      <c r="H683" s="282">
        <f>H684</f>
        <v>1337.8</v>
      </c>
      <c r="I683" s="509"/>
      <c r="J683" s="282">
        <f>J684</f>
        <v>1391.2</v>
      </c>
      <c r="K683" s="396"/>
      <c r="L683" s="104"/>
      <c r="N683" s="104"/>
      <c r="O683" s="104"/>
    </row>
    <row r="684" spans="1:15" s="93" customFormat="1" x14ac:dyDescent="0.25">
      <c r="A684" s="435" t="s">
        <v>50</v>
      </c>
      <c r="B684" s="457" t="s">
        <v>8</v>
      </c>
      <c r="C684" s="1" t="s">
        <v>22</v>
      </c>
      <c r="D684" s="232" t="s">
        <v>460</v>
      </c>
      <c r="E684" s="280">
        <v>240</v>
      </c>
      <c r="F684" s="282">
        <f>'ведом. 2026-2028'!AD674</f>
        <v>1284.9000000000001</v>
      </c>
      <c r="G684" s="509"/>
      <c r="H684" s="282">
        <f>'ведом. 2026-2028'!AE674</f>
        <v>1337.8</v>
      </c>
      <c r="I684" s="509"/>
      <c r="J684" s="282">
        <f>'ведом. 2026-2028'!AF674</f>
        <v>1391.2</v>
      </c>
      <c r="K684" s="396"/>
      <c r="L684" s="104"/>
      <c r="N684" s="104"/>
      <c r="O684" s="104"/>
    </row>
    <row r="685" spans="1:15" s="93" customFormat="1" ht="31.5" x14ac:dyDescent="0.25">
      <c r="A685" s="434" t="s">
        <v>332</v>
      </c>
      <c r="B685" s="457" t="s">
        <v>8</v>
      </c>
      <c r="C685" s="1" t="s">
        <v>22</v>
      </c>
      <c r="D685" s="232" t="s">
        <v>461</v>
      </c>
      <c r="E685" s="280"/>
      <c r="F685" s="282">
        <f>F686</f>
        <v>10598.1</v>
      </c>
      <c r="G685" s="509"/>
      <c r="H685" s="282">
        <f>H686</f>
        <v>9876</v>
      </c>
      <c r="I685" s="509"/>
      <c r="J685" s="282">
        <f>J686</f>
        <v>9876</v>
      </c>
      <c r="K685" s="396"/>
      <c r="L685" s="104"/>
      <c r="N685" s="104"/>
      <c r="O685" s="104"/>
    </row>
    <row r="686" spans="1:15" s="93" customFormat="1" ht="47.25" x14ac:dyDescent="0.25">
      <c r="A686" s="435" t="s">
        <v>40</v>
      </c>
      <c r="B686" s="457" t="s">
        <v>8</v>
      </c>
      <c r="C686" s="1" t="s">
        <v>22</v>
      </c>
      <c r="D686" s="232" t="s">
        <v>461</v>
      </c>
      <c r="E686" s="280">
        <v>100</v>
      </c>
      <c r="F686" s="282">
        <f>F687</f>
        <v>10598.1</v>
      </c>
      <c r="G686" s="509"/>
      <c r="H686" s="282">
        <f>H687</f>
        <v>9876</v>
      </c>
      <c r="I686" s="509"/>
      <c r="J686" s="282">
        <f>J687</f>
        <v>9876</v>
      </c>
      <c r="K686" s="396"/>
      <c r="L686" s="104"/>
      <c r="N686" s="104"/>
      <c r="O686" s="104"/>
    </row>
    <row r="687" spans="1:15" s="93" customFormat="1" x14ac:dyDescent="0.25">
      <c r="A687" s="435" t="s">
        <v>92</v>
      </c>
      <c r="B687" s="457" t="s">
        <v>8</v>
      </c>
      <c r="C687" s="1" t="s">
        <v>22</v>
      </c>
      <c r="D687" s="232" t="s">
        <v>461</v>
      </c>
      <c r="E687" s="280">
        <v>120</v>
      </c>
      <c r="F687" s="282">
        <f>'ведом. 2026-2028'!AD677</f>
        <v>10598.1</v>
      </c>
      <c r="G687" s="509"/>
      <c r="H687" s="282">
        <f>'ведом. 2026-2028'!AE677</f>
        <v>9876</v>
      </c>
      <c r="I687" s="509"/>
      <c r="J687" s="282">
        <f>'ведом. 2026-2028'!AF677</f>
        <v>9876</v>
      </c>
      <c r="K687" s="396"/>
      <c r="L687" s="104"/>
      <c r="N687" s="104"/>
      <c r="O687" s="104"/>
    </row>
    <row r="688" spans="1:15" s="93" customFormat="1" ht="31.5" x14ac:dyDescent="0.25">
      <c r="A688" s="435" t="s">
        <v>259</v>
      </c>
      <c r="B688" s="457" t="s">
        <v>8</v>
      </c>
      <c r="C688" s="1" t="s">
        <v>22</v>
      </c>
      <c r="D688" s="232" t="s">
        <v>462</v>
      </c>
      <c r="E688" s="280"/>
      <c r="F688" s="109">
        <f>F689</f>
        <v>13535.6</v>
      </c>
      <c r="G688" s="509"/>
      <c r="H688" s="109">
        <f>H689</f>
        <v>12656.2</v>
      </c>
      <c r="I688" s="509"/>
      <c r="J688" s="109">
        <f>J689</f>
        <v>12607.9</v>
      </c>
      <c r="K688" s="396"/>
      <c r="L688" s="104"/>
      <c r="N688" s="104"/>
      <c r="O688" s="104"/>
    </row>
    <row r="689" spans="1:15" s="93" customFormat="1" ht="47.25" x14ac:dyDescent="0.25">
      <c r="A689" s="435" t="s">
        <v>40</v>
      </c>
      <c r="B689" s="457" t="s">
        <v>8</v>
      </c>
      <c r="C689" s="1" t="s">
        <v>22</v>
      </c>
      <c r="D689" s="232" t="s">
        <v>462</v>
      </c>
      <c r="E689" s="280">
        <v>100</v>
      </c>
      <c r="F689" s="282">
        <f>F690</f>
        <v>13535.6</v>
      </c>
      <c r="G689" s="509"/>
      <c r="H689" s="282">
        <f>H690</f>
        <v>12656.2</v>
      </c>
      <c r="I689" s="509"/>
      <c r="J689" s="282">
        <f>J690</f>
        <v>12607.9</v>
      </c>
      <c r="K689" s="396"/>
      <c r="L689" s="104"/>
      <c r="N689" s="104"/>
      <c r="O689" s="104"/>
    </row>
    <row r="690" spans="1:15" s="93" customFormat="1" x14ac:dyDescent="0.25">
      <c r="A690" s="435" t="s">
        <v>92</v>
      </c>
      <c r="B690" s="457" t="s">
        <v>8</v>
      </c>
      <c r="C690" s="1" t="s">
        <v>22</v>
      </c>
      <c r="D690" s="232" t="s">
        <v>462</v>
      </c>
      <c r="E690" s="280">
        <v>120</v>
      </c>
      <c r="F690" s="282">
        <f>'ведом. 2026-2028'!AD680</f>
        <v>13535.6</v>
      </c>
      <c r="G690" s="509"/>
      <c r="H690" s="282">
        <f>'ведом. 2026-2028'!AE680</f>
        <v>12656.2</v>
      </c>
      <c r="I690" s="509"/>
      <c r="J690" s="282">
        <f>'ведом. 2026-2028'!AF680</f>
        <v>12607.9</v>
      </c>
      <c r="K690" s="396"/>
      <c r="L690" s="104"/>
      <c r="N690" s="104"/>
      <c r="O690" s="104"/>
    </row>
    <row r="691" spans="1:15" s="93" customFormat="1" x14ac:dyDescent="0.25">
      <c r="A691" s="435" t="s">
        <v>260</v>
      </c>
      <c r="B691" s="457" t="s">
        <v>8</v>
      </c>
      <c r="C691" s="1" t="s">
        <v>22</v>
      </c>
      <c r="D691" s="232" t="s">
        <v>463</v>
      </c>
      <c r="E691" s="280"/>
      <c r="F691" s="282">
        <f>F692</f>
        <v>187.9</v>
      </c>
      <c r="G691" s="509"/>
      <c r="H691" s="282">
        <f>H692</f>
        <v>187.9</v>
      </c>
      <c r="I691" s="509"/>
      <c r="J691" s="282">
        <f>J692</f>
        <v>187.9</v>
      </c>
      <c r="K691" s="396"/>
      <c r="L691" s="104"/>
      <c r="N691" s="104"/>
      <c r="O691" s="104"/>
    </row>
    <row r="692" spans="1:15" s="93" customFormat="1" x14ac:dyDescent="0.25">
      <c r="A692" s="435" t="s">
        <v>116</v>
      </c>
      <c r="B692" s="457" t="s">
        <v>8</v>
      </c>
      <c r="C692" s="1" t="s">
        <v>22</v>
      </c>
      <c r="D692" s="232" t="s">
        <v>463</v>
      </c>
      <c r="E692" s="280">
        <v>200</v>
      </c>
      <c r="F692" s="282">
        <f>F693</f>
        <v>187.9</v>
      </c>
      <c r="G692" s="509"/>
      <c r="H692" s="282">
        <f>H693</f>
        <v>187.9</v>
      </c>
      <c r="I692" s="509"/>
      <c r="J692" s="282">
        <f>J693</f>
        <v>187.9</v>
      </c>
      <c r="K692" s="396"/>
      <c r="L692" s="104"/>
      <c r="N692" s="104"/>
      <c r="O692" s="104"/>
    </row>
    <row r="693" spans="1:15" s="93" customFormat="1" x14ac:dyDescent="0.25">
      <c r="A693" s="435" t="s">
        <v>50</v>
      </c>
      <c r="B693" s="457" t="s">
        <v>8</v>
      </c>
      <c r="C693" s="1" t="s">
        <v>22</v>
      </c>
      <c r="D693" s="232" t="s">
        <v>463</v>
      </c>
      <c r="E693" s="280">
        <v>240</v>
      </c>
      <c r="F693" s="282">
        <f>'ведом. 2026-2028'!AD683</f>
        <v>187.9</v>
      </c>
      <c r="G693" s="509"/>
      <c r="H693" s="282">
        <f>'ведом. 2026-2028'!AE683</f>
        <v>187.9</v>
      </c>
      <c r="I693" s="509"/>
      <c r="J693" s="282">
        <f>'ведом. 2026-2028'!AF683</f>
        <v>187.9</v>
      </c>
      <c r="K693" s="396"/>
      <c r="L693" s="104"/>
      <c r="N693" s="104"/>
      <c r="O693" s="104"/>
    </row>
    <row r="694" spans="1:15" s="93" customFormat="1" x14ac:dyDescent="0.25">
      <c r="A694" s="330" t="s">
        <v>281</v>
      </c>
      <c r="B694" s="457" t="s">
        <v>8</v>
      </c>
      <c r="C694" s="1" t="s">
        <v>22</v>
      </c>
      <c r="D694" s="232" t="s">
        <v>105</v>
      </c>
      <c r="E694" s="280"/>
      <c r="F694" s="282">
        <f t="shared" ref="F694:K704" si="203">F695</f>
        <v>12699.2</v>
      </c>
      <c r="G694" s="509">
        <f t="shared" si="203"/>
        <v>4217</v>
      </c>
      <c r="H694" s="282">
        <f t="shared" si="203"/>
        <v>12718.2</v>
      </c>
      <c r="I694" s="509">
        <f t="shared" si="203"/>
        <v>4217</v>
      </c>
      <c r="J694" s="282">
        <f t="shared" si="203"/>
        <v>12718.2</v>
      </c>
      <c r="K694" s="396">
        <f t="shared" si="203"/>
        <v>4217</v>
      </c>
      <c r="L694" s="104"/>
      <c r="N694" s="104"/>
      <c r="O694" s="104"/>
    </row>
    <row r="695" spans="1:15" s="93" customFormat="1" x14ac:dyDescent="0.25">
      <c r="A695" s="330" t="s">
        <v>284</v>
      </c>
      <c r="B695" s="457" t="s">
        <v>8</v>
      </c>
      <c r="C695" s="1" t="s">
        <v>22</v>
      </c>
      <c r="D695" s="232" t="s">
        <v>106</v>
      </c>
      <c r="E695" s="280"/>
      <c r="F695" s="282">
        <f t="shared" si="203"/>
        <v>12699.2</v>
      </c>
      <c r="G695" s="509">
        <f t="shared" si="203"/>
        <v>4217</v>
      </c>
      <c r="H695" s="282">
        <f t="shared" si="203"/>
        <v>12718.2</v>
      </c>
      <c r="I695" s="509">
        <f t="shared" si="203"/>
        <v>4217</v>
      </c>
      <c r="J695" s="282">
        <f t="shared" si="203"/>
        <v>12718.2</v>
      </c>
      <c r="K695" s="396">
        <f t="shared" si="203"/>
        <v>4217</v>
      </c>
      <c r="L695" s="104"/>
      <c r="N695" s="104"/>
      <c r="O695" s="104"/>
    </row>
    <row r="696" spans="1:15" s="93" customFormat="1" x14ac:dyDescent="0.25">
      <c r="A696" s="436" t="s">
        <v>487</v>
      </c>
      <c r="B696" s="457" t="s">
        <v>8</v>
      </c>
      <c r="C696" s="1" t="s">
        <v>22</v>
      </c>
      <c r="D696" s="232" t="s">
        <v>477</v>
      </c>
      <c r="E696" s="280"/>
      <c r="F696" s="282">
        <f>F704+F697</f>
        <v>12699.2</v>
      </c>
      <c r="G696" s="509">
        <f t="shared" ref="G696:K696" si="204">G704+G697</f>
        <v>4217</v>
      </c>
      <c r="H696" s="282">
        <f t="shared" si="204"/>
        <v>12718.2</v>
      </c>
      <c r="I696" s="509">
        <f t="shared" si="204"/>
        <v>4217</v>
      </c>
      <c r="J696" s="282">
        <f t="shared" si="204"/>
        <v>12718.2</v>
      </c>
      <c r="K696" s="396">
        <f t="shared" si="204"/>
        <v>4217</v>
      </c>
      <c r="L696" s="104"/>
      <c r="N696" s="104"/>
      <c r="O696" s="104"/>
    </row>
    <row r="697" spans="1:15" s="93" customFormat="1" ht="47.25" x14ac:dyDescent="0.25">
      <c r="A697" s="324" t="s">
        <v>724</v>
      </c>
      <c r="B697" s="459" t="s">
        <v>8</v>
      </c>
      <c r="C697" s="247" t="s">
        <v>22</v>
      </c>
      <c r="D697" s="296" t="s">
        <v>725</v>
      </c>
      <c r="E697" s="248"/>
      <c r="F697" s="282">
        <f>F698+F700+F702</f>
        <v>5617.2</v>
      </c>
      <c r="G697" s="509"/>
      <c r="H697" s="282">
        <f t="shared" ref="H697:J697" si="205">H698+H700+H702</f>
        <v>5636.2</v>
      </c>
      <c r="I697" s="509"/>
      <c r="J697" s="282">
        <f t="shared" si="205"/>
        <v>5636.2</v>
      </c>
      <c r="K697" s="396"/>
      <c r="L697" s="104"/>
      <c r="N697" s="104"/>
      <c r="O697" s="104"/>
    </row>
    <row r="698" spans="1:15" s="93" customFormat="1" x14ac:dyDescent="0.25">
      <c r="A698" s="435" t="s">
        <v>116</v>
      </c>
      <c r="B698" s="459" t="s">
        <v>8</v>
      </c>
      <c r="C698" s="247" t="s">
        <v>22</v>
      </c>
      <c r="D698" s="296" t="s">
        <v>725</v>
      </c>
      <c r="E698" s="280">
        <v>200</v>
      </c>
      <c r="F698" s="282">
        <f>F699</f>
        <v>260</v>
      </c>
      <c r="G698" s="509"/>
      <c r="H698" s="282">
        <f t="shared" ref="H698:J698" si="206">H699</f>
        <v>260</v>
      </c>
      <c r="I698" s="509"/>
      <c r="J698" s="282">
        <f t="shared" si="206"/>
        <v>260</v>
      </c>
      <c r="K698" s="396"/>
      <c r="L698" s="104"/>
      <c r="N698" s="104"/>
      <c r="O698" s="104"/>
    </row>
    <row r="699" spans="1:15" s="93" customFormat="1" x14ac:dyDescent="0.25">
      <c r="A699" s="435" t="s">
        <v>50</v>
      </c>
      <c r="B699" s="459" t="s">
        <v>8</v>
      </c>
      <c r="C699" s="247" t="s">
        <v>22</v>
      </c>
      <c r="D699" s="296" t="s">
        <v>725</v>
      </c>
      <c r="E699" s="280">
        <v>240</v>
      </c>
      <c r="F699" s="282">
        <f>'ведом. 2026-2028'!AD350</f>
        <v>260</v>
      </c>
      <c r="G699" s="509"/>
      <c r="H699" s="282">
        <f>'ведом. 2026-2028'!AE350</f>
        <v>260</v>
      </c>
      <c r="I699" s="509"/>
      <c r="J699" s="282">
        <f>'ведом. 2026-2028'!AF350</f>
        <v>260</v>
      </c>
      <c r="K699" s="396"/>
      <c r="L699" s="104"/>
      <c r="N699" s="104"/>
      <c r="O699" s="104"/>
    </row>
    <row r="700" spans="1:15" s="93" customFormat="1" x14ac:dyDescent="0.25">
      <c r="A700" s="267" t="s">
        <v>93</v>
      </c>
      <c r="B700" s="459" t="s">
        <v>8</v>
      </c>
      <c r="C700" s="247" t="s">
        <v>22</v>
      </c>
      <c r="D700" s="296" t="s">
        <v>725</v>
      </c>
      <c r="E700" s="280">
        <v>300</v>
      </c>
      <c r="F700" s="282">
        <f>F701</f>
        <v>260</v>
      </c>
      <c r="G700" s="509"/>
      <c r="H700" s="282">
        <f t="shared" ref="H700:J700" si="207">H701</f>
        <v>260</v>
      </c>
      <c r="I700" s="509"/>
      <c r="J700" s="282">
        <f t="shared" si="207"/>
        <v>260</v>
      </c>
      <c r="K700" s="396"/>
      <c r="L700" s="104"/>
      <c r="N700" s="104"/>
      <c r="O700" s="104"/>
    </row>
    <row r="701" spans="1:15" s="93" customFormat="1" x14ac:dyDescent="0.25">
      <c r="A701" s="267" t="s">
        <v>39</v>
      </c>
      <c r="B701" s="459" t="s">
        <v>8</v>
      </c>
      <c r="C701" s="247" t="s">
        <v>22</v>
      </c>
      <c r="D701" s="296" t="s">
        <v>725</v>
      </c>
      <c r="E701" s="280">
        <v>320</v>
      </c>
      <c r="F701" s="282">
        <f>'ведом. 2026-2028'!AD352</f>
        <v>260</v>
      </c>
      <c r="G701" s="509"/>
      <c r="H701" s="282">
        <f>'ведом. 2026-2028'!AE352</f>
        <v>260</v>
      </c>
      <c r="I701" s="509"/>
      <c r="J701" s="282">
        <f>'ведом. 2026-2028'!AF352</f>
        <v>260</v>
      </c>
      <c r="K701" s="396"/>
      <c r="L701" s="104"/>
      <c r="N701" s="104"/>
      <c r="O701" s="104"/>
    </row>
    <row r="702" spans="1:15" s="93" customFormat="1" ht="31.5" x14ac:dyDescent="0.25">
      <c r="A702" s="267" t="s">
        <v>58</v>
      </c>
      <c r="B702" s="459" t="s">
        <v>8</v>
      </c>
      <c r="C702" s="247" t="s">
        <v>22</v>
      </c>
      <c r="D702" s="296" t="s">
        <v>725</v>
      </c>
      <c r="E702" s="280">
        <v>600</v>
      </c>
      <c r="F702" s="282">
        <f>F703</f>
        <v>5097.2</v>
      </c>
      <c r="G702" s="509"/>
      <c r="H702" s="282">
        <f t="shared" ref="H702:J702" si="208">H703</f>
        <v>5116.2</v>
      </c>
      <c r="I702" s="509"/>
      <c r="J702" s="282">
        <f t="shared" si="208"/>
        <v>5116.2</v>
      </c>
      <c r="K702" s="396"/>
      <c r="L702" s="104"/>
      <c r="N702" s="104"/>
      <c r="O702" s="104"/>
    </row>
    <row r="703" spans="1:15" s="93" customFormat="1" x14ac:dyDescent="0.25">
      <c r="A703" s="267" t="s">
        <v>59</v>
      </c>
      <c r="B703" s="459" t="s">
        <v>8</v>
      </c>
      <c r="C703" s="247" t="s">
        <v>22</v>
      </c>
      <c r="D703" s="296" t="s">
        <v>725</v>
      </c>
      <c r="E703" s="280">
        <v>610</v>
      </c>
      <c r="F703" s="282">
        <f>'ведом. 2026-2028'!AD689</f>
        <v>5097.2</v>
      </c>
      <c r="G703" s="509"/>
      <c r="H703" s="282">
        <f>'ведом. 2026-2028'!AE689</f>
        <v>5116.2</v>
      </c>
      <c r="I703" s="509"/>
      <c r="J703" s="282">
        <f>'ведом. 2026-2028'!AF689</f>
        <v>5116.2</v>
      </c>
      <c r="K703" s="396"/>
      <c r="L703" s="104"/>
      <c r="N703" s="104"/>
      <c r="O703" s="104"/>
    </row>
    <row r="704" spans="1:15" s="93" customFormat="1" x14ac:dyDescent="0.25">
      <c r="A704" s="436" t="s">
        <v>285</v>
      </c>
      <c r="B704" s="457" t="s">
        <v>8</v>
      </c>
      <c r="C704" s="1" t="s">
        <v>22</v>
      </c>
      <c r="D704" s="232" t="s">
        <v>479</v>
      </c>
      <c r="E704" s="280"/>
      <c r="F704" s="282">
        <f>F705</f>
        <v>7082</v>
      </c>
      <c r="G704" s="509">
        <f t="shared" si="203"/>
        <v>4217</v>
      </c>
      <c r="H704" s="282">
        <f t="shared" si="203"/>
        <v>7082</v>
      </c>
      <c r="I704" s="509">
        <f t="shared" si="203"/>
        <v>4217</v>
      </c>
      <c r="J704" s="282">
        <f t="shared" si="203"/>
        <v>7082</v>
      </c>
      <c r="K704" s="396">
        <f t="shared" si="203"/>
        <v>4217</v>
      </c>
      <c r="L704" s="104"/>
      <c r="M704" s="104"/>
      <c r="N704" s="104"/>
      <c r="O704" s="104"/>
    </row>
    <row r="705" spans="1:15" s="93" customFormat="1" ht="31.5" x14ac:dyDescent="0.25">
      <c r="A705" s="436" t="s">
        <v>304</v>
      </c>
      <c r="B705" s="457" t="s">
        <v>8</v>
      </c>
      <c r="C705" s="1" t="s">
        <v>22</v>
      </c>
      <c r="D705" s="232" t="s">
        <v>480</v>
      </c>
      <c r="E705" s="280"/>
      <c r="F705" s="282">
        <f>F706+F708</f>
        <v>7082</v>
      </c>
      <c r="G705" s="509">
        <f t="shared" ref="G705:K705" si="209">G706+G708</f>
        <v>4217</v>
      </c>
      <c r="H705" s="282">
        <f t="shared" si="209"/>
        <v>7082</v>
      </c>
      <c r="I705" s="509">
        <f t="shared" si="209"/>
        <v>4217</v>
      </c>
      <c r="J705" s="282">
        <f t="shared" si="209"/>
        <v>7082</v>
      </c>
      <c r="K705" s="396">
        <f t="shared" si="209"/>
        <v>4217</v>
      </c>
      <c r="L705" s="104"/>
      <c r="N705" s="104"/>
      <c r="O705" s="104"/>
    </row>
    <row r="706" spans="1:15" s="93" customFormat="1" x14ac:dyDescent="0.25">
      <c r="A706" s="435" t="s">
        <v>116</v>
      </c>
      <c r="B706" s="457" t="s">
        <v>8</v>
      </c>
      <c r="C706" s="1" t="s">
        <v>22</v>
      </c>
      <c r="D706" s="232" t="s">
        <v>480</v>
      </c>
      <c r="E706" s="280">
        <v>200</v>
      </c>
      <c r="F706" s="282">
        <f t="shared" ref="F706:K706" si="210">F707</f>
        <v>2900</v>
      </c>
      <c r="G706" s="509">
        <f t="shared" si="210"/>
        <v>1725.5</v>
      </c>
      <c r="H706" s="282">
        <f t="shared" si="210"/>
        <v>2900</v>
      </c>
      <c r="I706" s="509">
        <f t="shared" si="210"/>
        <v>1725.5</v>
      </c>
      <c r="J706" s="282">
        <f t="shared" si="210"/>
        <v>2900</v>
      </c>
      <c r="K706" s="396">
        <f t="shared" si="210"/>
        <v>1725.5</v>
      </c>
      <c r="L706" s="104"/>
      <c r="N706" s="104"/>
      <c r="O706" s="104"/>
    </row>
    <row r="707" spans="1:15" s="93" customFormat="1" x14ac:dyDescent="0.25">
      <c r="A707" s="435" t="s">
        <v>50</v>
      </c>
      <c r="B707" s="457" t="s">
        <v>8</v>
      </c>
      <c r="C707" s="1" t="s">
        <v>22</v>
      </c>
      <c r="D707" s="232" t="s">
        <v>480</v>
      </c>
      <c r="E707" s="280">
        <v>240</v>
      </c>
      <c r="F707" s="282">
        <f>'ведом. 2026-2028'!AD356</f>
        <v>2900</v>
      </c>
      <c r="G707" s="509">
        <v>1725.5</v>
      </c>
      <c r="H707" s="282">
        <f>'ведом. 2026-2028'!AE356</f>
        <v>2900</v>
      </c>
      <c r="I707" s="509">
        <v>1725.5</v>
      </c>
      <c r="J707" s="282">
        <f>'ведом. 2026-2028'!AF356</f>
        <v>2900</v>
      </c>
      <c r="K707" s="396">
        <v>1725.5</v>
      </c>
      <c r="L707" s="104"/>
      <c r="N707" s="104"/>
      <c r="O707" s="104"/>
    </row>
    <row r="708" spans="1:15" s="93" customFormat="1" ht="31.5" x14ac:dyDescent="0.25">
      <c r="A708" s="435" t="s">
        <v>58</v>
      </c>
      <c r="B708" s="457" t="s">
        <v>8</v>
      </c>
      <c r="C708" s="1" t="s">
        <v>22</v>
      </c>
      <c r="D708" s="232" t="s">
        <v>480</v>
      </c>
      <c r="E708" s="280">
        <v>600</v>
      </c>
      <c r="F708" s="282">
        <f t="shared" ref="F708:K708" si="211">F709</f>
        <v>4182</v>
      </c>
      <c r="G708" s="509">
        <f t="shared" si="211"/>
        <v>2491.5</v>
      </c>
      <c r="H708" s="282">
        <f t="shared" si="211"/>
        <v>4182</v>
      </c>
      <c r="I708" s="509">
        <f t="shared" si="211"/>
        <v>2491.5</v>
      </c>
      <c r="J708" s="282">
        <f t="shared" si="211"/>
        <v>4182</v>
      </c>
      <c r="K708" s="396">
        <f t="shared" si="211"/>
        <v>2491.5</v>
      </c>
      <c r="L708" s="104"/>
      <c r="N708" s="104"/>
      <c r="O708" s="104"/>
    </row>
    <row r="709" spans="1:15" s="93" customFormat="1" x14ac:dyDescent="0.25">
      <c r="A709" s="435" t="s">
        <v>59</v>
      </c>
      <c r="B709" s="457" t="s">
        <v>8</v>
      </c>
      <c r="C709" s="1" t="s">
        <v>22</v>
      </c>
      <c r="D709" s="232" t="s">
        <v>480</v>
      </c>
      <c r="E709" s="280">
        <v>610</v>
      </c>
      <c r="F709" s="282">
        <f>'ведом. 2026-2028'!AD692</f>
        <v>4182</v>
      </c>
      <c r="G709" s="509">
        <v>2491.5</v>
      </c>
      <c r="H709" s="282">
        <f>'ведом. 2026-2028'!AE692</f>
        <v>4182</v>
      </c>
      <c r="I709" s="509">
        <v>2491.5</v>
      </c>
      <c r="J709" s="282">
        <f>'ведом. 2026-2028'!AF692</f>
        <v>4182</v>
      </c>
      <c r="K709" s="396">
        <v>2491.5</v>
      </c>
      <c r="L709" s="104"/>
      <c r="N709" s="104"/>
      <c r="O709" s="104"/>
    </row>
    <row r="710" spans="1:15" s="93" customFormat="1" x14ac:dyDescent="0.25">
      <c r="A710" s="448" t="s">
        <v>21</v>
      </c>
      <c r="B710" s="463" t="s">
        <v>16</v>
      </c>
      <c r="C710" s="303"/>
      <c r="D710" s="278"/>
      <c r="E710" s="280"/>
      <c r="F710" s="108">
        <f>F711</f>
        <v>226462.9</v>
      </c>
      <c r="G710" s="510">
        <f t="shared" ref="G710:K710" si="212">G711</f>
        <v>666.1</v>
      </c>
      <c r="H710" s="108">
        <f t="shared" si="212"/>
        <v>226143.50000000003</v>
      </c>
      <c r="I710" s="510">
        <f t="shared" si="212"/>
        <v>327.39999999999998</v>
      </c>
      <c r="J710" s="108">
        <f t="shared" si="212"/>
        <v>229427.59999999998</v>
      </c>
      <c r="K710" s="395">
        <f t="shared" si="212"/>
        <v>336.7</v>
      </c>
      <c r="L710" s="104"/>
      <c r="N710" s="104"/>
      <c r="O710" s="104"/>
    </row>
    <row r="711" spans="1:15" s="93" customFormat="1" x14ac:dyDescent="0.25">
      <c r="A711" s="435" t="s">
        <v>62</v>
      </c>
      <c r="B711" s="457" t="s">
        <v>16</v>
      </c>
      <c r="C711" s="1" t="s">
        <v>28</v>
      </c>
      <c r="D711" s="278"/>
      <c r="E711" s="280"/>
      <c r="F711" s="282">
        <f t="shared" ref="F711:K711" si="213">F712+F760+F753+F767</f>
        <v>226462.9</v>
      </c>
      <c r="G711" s="509">
        <f t="shared" si="213"/>
        <v>666.1</v>
      </c>
      <c r="H711" s="282">
        <f t="shared" si="213"/>
        <v>226143.50000000003</v>
      </c>
      <c r="I711" s="509">
        <f t="shared" si="213"/>
        <v>327.39999999999998</v>
      </c>
      <c r="J711" s="282">
        <f t="shared" si="213"/>
        <v>229427.59999999998</v>
      </c>
      <c r="K711" s="396">
        <f t="shared" si="213"/>
        <v>336.7</v>
      </c>
      <c r="L711" s="104"/>
      <c r="N711" s="104"/>
      <c r="O711" s="104"/>
    </row>
    <row r="712" spans="1:15" s="93" customFormat="1" x14ac:dyDescent="0.25">
      <c r="A712" s="330" t="s">
        <v>535</v>
      </c>
      <c r="B712" s="457" t="s">
        <v>16</v>
      </c>
      <c r="C712" s="1" t="s">
        <v>28</v>
      </c>
      <c r="D712" s="232" t="s">
        <v>110</v>
      </c>
      <c r="E712" s="342"/>
      <c r="F712" s="282">
        <f t="shared" ref="F712:K712" si="214">F713+F718+F729</f>
        <v>200500.1</v>
      </c>
      <c r="G712" s="509">
        <f t="shared" si="214"/>
        <v>666.1</v>
      </c>
      <c r="H712" s="282">
        <f t="shared" si="214"/>
        <v>197812.7</v>
      </c>
      <c r="I712" s="509">
        <f t="shared" si="214"/>
        <v>327.39999999999998</v>
      </c>
      <c r="J712" s="282">
        <f t="shared" si="214"/>
        <v>199082.8</v>
      </c>
      <c r="K712" s="396">
        <f t="shared" si="214"/>
        <v>336.7</v>
      </c>
      <c r="L712" s="104"/>
      <c r="N712" s="104"/>
      <c r="O712" s="104"/>
    </row>
    <row r="713" spans="1:15" s="93" customFormat="1" x14ac:dyDescent="0.25">
      <c r="A713" s="330" t="s">
        <v>464</v>
      </c>
      <c r="B713" s="457" t="s">
        <v>16</v>
      </c>
      <c r="C713" s="1" t="s">
        <v>28</v>
      </c>
      <c r="D713" s="232" t="s">
        <v>300</v>
      </c>
      <c r="E713" s="342"/>
      <c r="F713" s="282">
        <f>F714</f>
        <v>39562</v>
      </c>
      <c r="G713" s="509"/>
      <c r="H713" s="282">
        <f t="shared" ref="H713:J713" si="215">H714</f>
        <v>39783</v>
      </c>
      <c r="I713" s="509"/>
      <c r="J713" s="282">
        <f t="shared" si="215"/>
        <v>39998</v>
      </c>
      <c r="K713" s="396"/>
      <c r="L713" s="104"/>
      <c r="N713" s="104"/>
      <c r="O713" s="104"/>
    </row>
    <row r="714" spans="1:15" s="93" customFormat="1" x14ac:dyDescent="0.25">
      <c r="A714" s="330" t="s">
        <v>301</v>
      </c>
      <c r="B714" s="457" t="s">
        <v>16</v>
      </c>
      <c r="C714" s="1" t="s">
        <v>28</v>
      </c>
      <c r="D714" s="232" t="s">
        <v>302</v>
      </c>
      <c r="E714" s="342"/>
      <c r="F714" s="282">
        <f>F715</f>
        <v>39562</v>
      </c>
      <c r="G714" s="509"/>
      <c r="H714" s="282">
        <f>H715</f>
        <v>39783</v>
      </c>
      <c r="I714" s="509"/>
      <c r="J714" s="282">
        <f>J715</f>
        <v>39998</v>
      </c>
      <c r="K714" s="396"/>
      <c r="L714" s="104"/>
      <c r="N714" s="104"/>
      <c r="O714" s="104"/>
    </row>
    <row r="715" spans="1:15" s="93" customFormat="1" ht="31.5" x14ac:dyDescent="0.25">
      <c r="A715" s="435" t="s">
        <v>241</v>
      </c>
      <c r="B715" s="457" t="s">
        <v>16</v>
      </c>
      <c r="C715" s="1" t="s">
        <v>28</v>
      </c>
      <c r="D715" s="232" t="s">
        <v>242</v>
      </c>
      <c r="E715" s="342"/>
      <c r="F715" s="282">
        <f>F716</f>
        <v>39562</v>
      </c>
      <c r="G715" s="509"/>
      <c r="H715" s="282">
        <f>H716</f>
        <v>39783</v>
      </c>
      <c r="I715" s="509"/>
      <c r="J715" s="282">
        <f>J716</f>
        <v>39998</v>
      </c>
      <c r="K715" s="396"/>
      <c r="L715" s="104"/>
      <c r="N715" s="104"/>
      <c r="O715" s="104"/>
    </row>
    <row r="716" spans="1:15" s="93" customFormat="1" ht="31.5" x14ac:dyDescent="0.25">
      <c r="A716" s="435" t="s">
        <v>58</v>
      </c>
      <c r="B716" s="457" t="s">
        <v>16</v>
      </c>
      <c r="C716" s="1" t="s">
        <v>28</v>
      </c>
      <c r="D716" s="232" t="s">
        <v>242</v>
      </c>
      <c r="E716" s="280">
        <v>600</v>
      </c>
      <c r="F716" s="282">
        <f>F717</f>
        <v>39562</v>
      </c>
      <c r="G716" s="509"/>
      <c r="H716" s="282">
        <f>H717</f>
        <v>39783</v>
      </c>
      <c r="I716" s="509"/>
      <c r="J716" s="282">
        <f>J717</f>
        <v>39998</v>
      </c>
      <c r="K716" s="396"/>
      <c r="L716" s="104"/>
      <c r="N716" s="104"/>
      <c r="O716" s="104"/>
    </row>
    <row r="717" spans="1:15" s="93" customFormat="1" x14ac:dyDescent="0.25">
      <c r="A717" s="435" t="s">
        <v>59</v>
      </c>
      <c r="B717" s="457" t="s">
        <v>16</v>
      </c>
      <c r="C717" s="1" t="s">
        <v>28</v>
      </c>
      <c r="D717" s="232" t="s">
        <v>242</v>
      </c>
      <c r="E717" s="280">
        <v>610</v>
      </c>
      <c r="F717" s="282">
        <f>'ведом. 2026-2028'!AD364</f>
        <v>39562</v>
      </c>
      <c r="G717" s="509"/>
      <c r="H717" s="282">
        <f>'ведом. 2026-2028'!AE364</f>
        <v>39783</v>
      </c>
      <c r="I717" s="509"/>
      <c r="J717" s="282">
        <f>'ведом. 2026-2028'!AF364</f>
        <v>39998</v>
      </c>
      <c r="K717" s="396"/>
      <c r="L717" s="104"/>
      <c r="N717" s="104"/>
      <c r="O717" s="104"/>
    </row>
    <row r="718" spans="1:15" s="93" customFormat="1" x14ac:dyDescent="0.25">
      <c r="A718" s="433" t="s">
        <v>472</v>
      </c>
      <c r="B718" s="457" t="s">
        <v>16</v>
      </c>
      <c r="C718" s="1" t="s">
        <v>28</v>
      </c>
      <c r="D718" s="232" t="s">
        <v>136</v>
      </c>
      <c r="E718" s="474"/>
      <c r="F718" s="282">
        <f>F719</f>
        <v>42404.6</v>
      </c>
      <c r="G718" s="509">
        <f t="shared" ref="G718:K718" si="216">G719</f>
        <v>320.60000000000002</v>
      </c>
      <c r="H718" s="282">
        <f t="shared" si="216"/>
        <v>42637.7</v>
      </c>
      <c r="I718" s="509">
        <f t="shared" si="216"/>
        <v>327.39999999999998</v>
      </c>
      <c r="J718" s="282">
        <f t="shared" si="216"/>
        <v>42840.800000000003</v>
      </c>
      <c r="K718" s="396">
        <f t="shared" si="216"/>
        <v>336.7</v>
      </c>
      <c r="L718" s="104"/>
      <c r="N718" s="104"/>
      <c r="O718" s="104"/>
    </row>
    <row r="719" spans="1:15" s="93" customFormat="1" ht="31.5" x14ac:dyDescent="0.25">
      <c r="A719" s="330" t="s">
        <v>243</v>
      </c>
      <c r="B719" s="457" t="s">
        <v>16</v>
      </c>
      <c r="C719" s="1" t="s">
        <v>28</v>
      </c>
      <c r="D719" s="232" t="s">
        <v>137</v>
      </c>
      <c r="E719" s="280"/>
      <c r="F719" s="282">
        <f t="shared" ref="F719:K719" si="217">F720+F723+F726</f>
        <v>42404.6</v>
      </c>
      <c r="G719" s="509">
        <f t="shared" si="217"/>
        <v>320.60000000000002</v>
      </c>
      <c r="H719" s="282">
        <f t="shared" si="217"/>
        <v>42637.7</v>
      </c>
      <c r="I719" s="509">
        <f t="shared" si="217"/>
        <v>327.39999999999998</v>
      </c>
      <c r="J719" s="282">
        <f t="shared" si="217"/>
        <v>42840.800000000003</v>
      </c>
      <c r="K719" s="396">
        <f t="shared" si="217"/>
        <v>336.7</v>
      </c>
      <c r="L719" s="104"/>
      <c r="N719" s="104"/>
      <c r="O719" s="104"/>
    </row>
    <row r="720" spans="1:15" s="93" customFormat="1" ht="31.5" x14ac:dyDescent="0.25">
      <c r="A720" s="435" t="s">
        <v>659</v>
      </c>
      <c r="B720" s="457" t="s">
        <v>16</v>
      </c>
      <c r="C720" s="1" t="s">
        <v>28</v>
      </c>
      <c r="D720" s="232" t="s">
        <v>244</v>
      </c>
      <c r="E720" s="280"/>
      <c r="F720" s="282">
        <f>F721</f>
        <v>1000</v>
      </c>
      <c r="G720" s="509"/>
      <c r="H720" s="282">
        <f>H721</f>
        <v>1000</v>
      </c>
      <c r="I720" s="509"/>
      <c r="J720" s="282">
        <f>J721</f>
        <v>1000</v>
      </c>
      <c r="K720" s="396"/>
      <c r="L720" s="104"/>
      <c r="N720" s="104"/>
      <c r="O720" s="104"/>
    </row>
    <row r="721" spans="1:15" s="93" customFormat="1" ht="31.5" x14ac:dyDescent="0.25">
      <c r="A721" s="435" t="s">
        <v>58</v>
      </c>
      <c r="B721" s="457" t="s">
        <v>16</v>
      </c>
      <c r="C721" s="1" t="s">
        <v>28</v>
      </c>
      <c r="D721" s="232" t="s">
        <v>244</v>
      </c>
      <c r="E721" s="280">
        <v>600</v>
      </c>
      <c r="F721" s="282">
        <f>F722</f>
        <v>1000</v>
      </c>
      <c r="G721" s="509"/>
      <c r="H721" s="282">
        <f>H722</f>
        <v>1000</v>
      </c>
      <c r="I721" s="509"/>
      <c r="J721" s="282">
        <f>J722</f>
        <v>1000</v>
      </c>
      <c r="K721" s="396"/>
      <c r="L721" s="104"/>
      <c r="N721" s="104"/>
      <c r="O721" s="104"/>
    </row>
    <row r="722" spans="1:15" s="93" customFormat="1" x14ac:dyDescent="0.25">
      <c r="A722" s="435" t="s">
        <v>59</v>
      </c>
      <c r="B722" s="457" t="s">
        <v>16</v>
      </c>
      <c r="C722" s="1" t="s">
        <v>28</v>
      </c>
      <c r="D722" s="232" t="s">
        <v>244</v>
      </c>
      <c r="E722" s="280">
        <v>610</v>
      </c>
      <c r="F722" s="282">
        <f>'ведом. 2026-2028'!AD369</f>
        <v>1000</v>
      </c>
      <c r="G722" s="509"/>
      <c r="H722" s="282">
        <f>'ведом. 2026-2028'!AE369</f>
        <v>1000</v>
      </c>
      <c r="I722" s="509"/>
      <c r="J722" s="282">
        <f>'ведом. 2026-2028'!AF369</f>
        <v>1000</v>
      </c>
      <c r="K722" s="396"/>
      <c r="L722" s="104"/>
      <c r="N722" s="104"/>
      <c r="O722" s="104"/>
    </row>
    <row r="723" spans="1:15" s="93" customFormat="1" x14ac:dyDescent="0.25">
      <c r="A723" s="435" t="s">
        <v>245</v>
      </c>
      <c r="B723" s="457" t="s">
        <v>16</v>
      </c>
      <c r="C723" s="1" t="s">
        <v>28</v>
      </c>
      <c r="D723" s="232" t="s">
        <v>246</v>
      </c>
      <c r="E723" s="280"/>
      <c r="F723" s="282">
        <f>F724</f>
        <v>41022</v>
      </c>
      <c r="G723" s="509"/>
      <c r="H723" s="282">
        <f>H724</f>
        <v>41247</v>
      </c>
      <c r="I723" s="509"/>
      <c r="J723" s="282">
        <f>J724</f>
        <v>41439</v>
      </c>
      <c r="K723" s="396"/>
      <c r="L723" s="104"/>
      <c r="N723" s="104"/>
      <c r="O723" s="104"/>
    </row>
    <row r="724" spans="1:15" s="93" customFormat="1" ht="31.5" x14ac:dyDescent="0.25">
      <c r="A724" s="435" t="s">
        <v>58</v>
      </c>
      <c r="B724" s="457" t="s">
        <v>16</v>
      </c>
      <c r="C724" s="1" t="s">
        <v>28</v>
      </c>
      <c r="D724" s="232" t="s">
        <v>246</v>
      </c>
      <c r="E724" s="280">
        <v>600</v>
      </c>
      <c r="F724" s="282">
        <f>F725</f>
        <v>41022</v>
      </c>
      <c r="G724" s="509"/>
      <c r="H724" s="282">
        <f>H725</f>
        <v>41247</v>
      </c>
      <c r="I724" s="509"/>
      <c r="J724" s="282">
        <f>J725</f>
        <v>41439</v>
      </c>
      <c r="K724" s="396"/>
      <c r="L724" s="104"/>
      <c r="N724" s="104"/>
      <c r="O724" s="104"/>
    </row>
    <row r="725" spans="1:15" s="93" customFormat="1" x14ac:dyDescent="0.25">
      <c r="A725" s="435" t="s">
        <v>59</v>
      </c>
      <c r="B725" s="457" t="s">
        <v>16</v>
      </c>
      <c r="C725" s="1" t="s">
        <v>28</v>
      </c>
      <c r="D725" s="232" t="s">
        <v>246</v>
      </c>
      <c r="E725" s="280">
        <v>610</v>
      </c>
      <c r="F725" s="282">
        <f>'ведом. 2026-2028'!AD372</f>
        <v>41022</v>
      </c>
      <c r="G725" s="509"/>
      <c r="H725" s="282">
        <f>'ведом. 2026-2028'!AE372</f>
        <v>41247</v>
      </c>
      <c r="I725" s="509"/>
      <c r="J725" s="282">
        <f>'ведом. 2026-2028'!AF372</f>
        <v>41439</v>
      </c>
      <c r="K725" s="396"/>
      <c r="L725" s="104"/>
      <c r="N725" s="104"/>
      <c r="O725" s="104"/>
    </row>
    <row r="726" spans="1:15" s="93" customFormat="1" ht="31.5" x14ac:dyDescent="0.25">
      <c r="A726" s="435" t="s">
        <v>475</v>
      </c>
      <c r="B726" s="457" t="s">
        <v>16</v>
      </c>
      <c r="C726" s="1" t="s">
        <v>28</v>
      </c>
      <c r="D726" s="232" t="s">
        <v>379</v>
      </c>
      <c r="E726" s="280"/>
      <c r="F726" s="282">
        <f t="shared" ref="F726:K727" si="218">F727</f>
        <v>382.6</v>
      </c>
      <c r="G726" s="509">
        <f t="shared" si="218"/>
        <v>320.60000000000002</v>
      </c>
      <c r="H726" s="282">
        <f t="shared" si="218"/>
        <v>390.7</v>
      </c>
      <c r="I726" s="509">
        <f t="shared" si="218"/>
        <v>327.39999999999998</v>
      </c>
      <c r="J726" s="282">
        <f t="shared" si="218"/>
        <v>401.79999999999995</v>
      </c>
      <c r="K726" s="396">
        <f t="shared" si="218"/>
        <v>336.7</v>
      </c>
      <c r="L726" s="104"/>
      <c r="N726" s="104"/>
      <c r="O726" s="104"/>
    </row>
    <row r="727" spans="1:15" s="93" customFormat="1" ht="31.5" x14ac:dyDescent="0.25">
      <c r="A727" s="435" t="s">
        <v>58</v>
      </c>
      <c r="B727" s="457" t="s">
        <v>16</v>
      </c>
      <c r="C727" s="1" t="s">
        <v>28</v>
      </c>
      <c r="D727" s="232" t="s">
        <v>379</v>
      </c>
      <c r="E727" s="280">
        <v>600</v>
      </c>
      <c r="F727" s="282">
        <f t="shared" si="218"/>
        <v>382.6</v>
      </c>
      <c r="G727" s="509">
        <f t="shared" si="218"/>
        <v>320.60000000000002</v>
      </c>
      <c r="H727" s="282">
        <f t="shared" si="218"/>
        <v>390.7</v>
      </c>
      <c r="I727" s="509">
        <f t="shared" si="218"/>
        <v>327.39999999999998</v>
      </c>
      <c r="J727" s="282">
        <f t="shared" si="218"/>
        <v>401.79999999999995</v>
      </c>
      <c r="K727" s="396">
        <f t="shared" si="218"/>
        <v>336.7</v>
      </c>
      <c r="L727" s="104"/>
      <c r="N727" s="104"/>
      <c r="O727" s="104"/>
    </row>
    <row r="728" spans="1:15" s="93" customFormat="1" x14ac:dyDescent="0.25">
      <c r="A728" s="435" t="s">
        <v>59</v>
      </c>
      <c r="B728" s="457" t="s">
        <v>16</v>
      </c>
      <c r="C728" s="1" t="s">
        <v>28</v>
      </c>
      <c r="D728" s="232" t="s">
        <v>379</v>
      </c>
      <c r="E728" s="280">
        <v>610</v>
      </c>
      <c r="F728" s="282">
        <f>'ведом. 2026-2028'!AD375</f>
        <v>382.6</v>
      </c>
      <c r="G728" s="509">
        <v>320.60000000000002</v>
      </c>
      <c r="H728" s="282">
        <f>'ведом. 2026-2028'!AE375</f>
        <v>390.7</v>
      </c>
      <c r="I728" s="509">
        <v>327.39999999999998</v>
      </c>
      <c r="J728" s="282">
        <f>'ведом. 2026-2028'!AF375</f>
        <v>401.79999999999995</v>
      </c>
      <c r="K728" s="396">
        <v>336.7</v>
      </c>
      <c r="L728" s="104"/>
      <c r="N728" s="104"/>
      <c r="O728" s="104"/>
    </row>
    <row r="729" spans="1:15" s="93" customFormat="1" ht="31.5" x14ac:dyDescent="0.25">
      <c r="A729" s="330" t="s">
        <v>466</v>
      </c>
      <c r="B729" s="457" t="s">
        <v>16</v>
      </c>
      <c r="C729" s="1" t="s">
        <v>28</v>
      </c>
      <c r="D729" s="232" t="s">
        <v>247</v>
      </c>
      <c r="E729" s="280"/>
      <c r="F729" s="282">
        <f>F730+F738+F749+F745</f>
        <v>118533.5</v>
      </c>
      <c r="G729" s="509">
        <f t="shared" ref="G729:J729" si="219">G730+G738+G749+G745</f>
        <v>345.5</v>
      </c>
      <c r="H729" s="282">
        <f t="shared" si="219"/>
        <v>115392</v>
      </c>
      <c r="I729" s="509"/>
      <c r="J729" s="282">
        <f t="shared" si="219"/>
        <v>116244</v>
      </c>
      <c r="K729" s="396"/>
      <c r="L729" s="104"/>
      <c r="N729" s="104"/>
      <c r="O729" s="104"/>
    </row>
    <row r="730" spans="1:15" s="93" customFormat="1" x14ac:dyDescent="0.25">
      <c r="A730" s="330" t="s">
        <v>335</v>
      </c>
      <c r="B730" s="457" t="s">
        <v>16</v>
      </c>
      <c r="C730" s="1" t="s">
        <v>28</v>
      </c>
      <c r="D730" s="232" t="s">
        <v>467</v>
      </c>
      <c r="E730" s="280"/>
      <c r="F730" s="282">
        <f>F731</f>
        <v>8637</v>
      </c>
      <c r="G730" s="509"/>
      <c r="H730" s="282">
        <f>H731</f>
        <v>8982</v>
      </c>
      <c r="I730" s="509"/>
      <c r="J730" s="282">
        <f>J731</f>
        <v>9341</v>
      </c>
      <c r="K730" s="396"/>
      <c r="L730" s="104"/>
      <c r="N730" s="104"/>
      <c r="O730" s="104"/>
    </row>
    <row r="731" spans="1:15" s="93" customFormat="1" x14ac:dyDescent="0.25">
      <c r="A731" s="435" t="s">
        <v>248</v>
      </c>
      <c r="B731" s="457" t="s">
        <v>16</v>
      </c>
      <c r="C731" s="1" t="s">
        <v>28</v>
      </c>
      <c r="D731" s="232" t="s">
        <v>520</v>
      </c>
      <c r="E731" s="280"/>
      <c r="F731" s="282">
        <f>F732+F735</f>
        <v>8637</v>
      </c>
      <c r="G731" s="509"/>
      <c r="H731" s="282">
        <f>H732+H735</f>
        <v>8982</v>
      </c>
      <c r="I731" s="509"/>
      <c r="J731" s="282">
        <f>J732+J735</f>
        <v>9341</v>
      </c>
      <c r="K731" s="396"/>
      <c r="L731" s="104"/>
      <c r="N731" s="104"/>
      <c r="O731" s="104"/>
    </row>
    <row r="732" spans="1:15" s="93" customFormat="1" ht="31.5" x14ac:dyDescent="0.25">
      <c r="A732" s="435" t="s">
        <v>249</v>
      </c>
      <c r="B732" s="457" t="s">
        <v>16</v>
      </c>
      <c r="C732" s="1" t="s">
        <v>28</v>
      </c>
      <c r="D732" s="232" t="s">
        <v>521</v>
      </c>
      <c r="E732" s="280"/>
      <c r="F732" s="282">
        <f>F733</f>
        <v>8102</v>
      </c>
      <c r="G732" s="509"/>
      <c r="H732" s="282">
        <f t="shared" ref="H732:J732" si="220">H733</f>
        <v>8447</v>
      </c>
      <c r="I732" s="509"/>
      <c r="J732" s="282">
        <f t="shared" si="220"/>
        <v>8806</v>
      </c>
      <c r="K732" s="396"/>
      <c r="L732" s="104"/>
      <c r="N732" s="104"/>
      <c r="O732" s="104"/>
    </row>
    <row r="733" spans="1:15" s="93" customFormat="1" x14ac:dyDescent="0.25">
      <c r="A733" s="435" t="s">
        <v>116</v>
      </c>
      <c r="B733" s="457" t="s">
        <v>16</v>
      </c>
      <c r="C733" s="1" t="s">
        <v>28</v>
      </c>
      <c r="D733" s="232" t="s">
        <v>521</v>
      </c>
      <c r="E733" s="280">
        <v>200</v>
      </c>
      <c r="F733" s="282">
        <f>F734</f>
        <v>8102</v>
      </c>
      <c r="G733" s="509"/>
      <c r="H733" s="282">
        <f t="shared" ref="H733" si="221">H734</f>
        <v>8447</v>
      </c>
      <c r="I733" s="509"/>
      <c r="J733" s="282">
        <f t="shared" ref="J733" si="222">J734</f>
        <v>8806</v>
      </c>
      <c r="K733" s="396"/>
      <c r="L733" s="104"/>
      <c r="N733" s="104"/>
      <c r="O733" s="104"/>
    </row>
    <row r="734" spans="1:15" s="93" customFormat="1" x14ac:dyDescent="0.25">
      <c r="A734" s="435" t="s">
        <v>50</v>
      </c>
      <c r="B734" s="457" t="s">
        <v>16</v>
      </c>
      <c r="C734" s="1" t="s">
        <v>28</v>
      </c>
      <c r="D734" s="232" t="s">
        <v>521</v>
      </c>
      <c r="E734" s="280">
        <v>240</v>
      </c>
      <c r="F734" s="282">
        <f>'ведом. 2026-2028'!AD381</f>
        <v>8102</v>
      </c>
      <c r="G734" s="509"/>
      <c r="H734" s="282">
        <f>'ведом. 2026-2028'!AE381</f>
        <v>8447</v>
      </c>
      <c r="I734" s="509"/>
      <c r="J734" s="282">
        <f>'ведом. 2026-2028'!AF381</f>
        <v>8806</v>
      </c>
      <c r="K734" s="396"/>
      <c r="L734" s="104"/>
      <c r="N734" s="104"/>
      <c r="O734" s="104"/>
    </row>
    <row r="735" spans="1:15" s="93" customFormat="1" ht="31.5" x14ac:dyDescent="0.25">
      <c r="A735" s="435" t="s">
        <v>250</v>
      </c>
      <c r="B735" s="457" t="s">
        <v>16</v>
      </c>
      <c r="C735" s="1" t="s">
        <v>28</v>
      </c>
      <c r="D735" s="232" t="s">
        <v>522</v>
      </c>
      <c r="E735" s="280"/>
      <c r="F735" s="282">
        <f>F736</f>
        <v>535</v>
      </c>
      <c r="G735" s="509"/>
      <c r="H735" s="282">
        <f>H736</f>
        <v>535</v>
      </c>
      <c r="I735" s="509"/>
      <c r="J735" s="282">
        <f>J736</f>
        <v>535</v>
      </c>
      <c r="K735" s="396"/>
      <c r="L735" s="104"/>
      <c r="N735" s="104"/>
      <c r="O735" s="104"/>
    </row>
    <row r="736" spans="1:15" s="93" customFormat="1" ht="31.5" x14ac:dyDescent="0.25">
      <c r="A736" s="435" t="s">
        <v>58</v>
      </c>
      <c r="B736" s="457" t="s">
        <v>16</v>
      </c>
      <c r="C736" s="1" t="s">
        <v>28</v>
      </c>
      <c r="D736" s="232" t="s">
        <v>522</v>
      </c>
      <c r="E736" s="280">
        <v>600</v>
      </c>
      <c r="F736" s="282">
        <f>F737</f>
        <v>535</v>
      </c>
      <c r="G736" s="509"/>
      <c r="H736" s="282">
        <f>H737</f>
        <v>535</v>
      </c>
      <c r="I736" s="509"/>
      <c r="J736" s="282">
        <f>J737</f>
        <v>535</v>
      </c>
      <c r="K736" s="396"/>
      <c r="L736" s="104"/>
      <c r="N736" s="104"/>
      <c r="O736" s="104"/>
    </row>
    <row r="737" spans="1:15" s="93" customFormat="1" x14ac:dyDescent="0.25">
      <c r="A737" s="435" t="s">
        <v>59</v>
      </c>
      <c r="B737" s="457" t="s">
        <v>16</v>
      </c>
      <c r="C737" s="1" t="s">
        <v>28</v>
      </c>
      <c r="D737" s="232" t="s">
        <v>522</v>
      </c>
      <c r="E737" s="280">
        <v>610</v>
      </c>
      <c r="F737" s="282">
        <f>'ведом. 2026-2028'!AD384</f>
        <v>535</v>
      </c>
      <c r="G737" s="509"/>
      <c r="H737" s="282">
        <f>'ведом. 2026-2028'!AE384</f>
        <v>535</v>
      </c>
      <c r="I737" s="509"/>
      <c r="J737" s="282">
        <f>'ведом. 2026-2028'!AF384</f>
        <v>535</v>
      </c>
      <c r="K737" s="396"/>
      <c r="L737" s="104"/>
      <c r="N737" s="104"/>
      <c r="O737" s="104"/>
    </row>
    <row r="738" spans="1:15" s="93" customFormat="1" ht="31.5" x14ac:dyDescent="0.25">
      <c r="A738" s="436" t="s">
        <v>336</v>
      </c>
      <c r="B738" s="457" t="s">
        <v>16</v>
      </c>
      <c r="C738" s="1" t="s">
        <v>28</v>
      </c>
      <c r="D738" s="232" t="s">
        <v>468</v>
      </c>
      <c r="E738" s="280"/>
      <c r="F738" s="282">
        <f>F739+F742</f>
        <v>105551</v>
      </c>
      <c r="G738" s="509"/>
      <c r="H738" s="282">
        <f>H739+H742</f>
        <v>106410</v>
      </c>
      <c r="I738" s="509"/>
      <c r="J738" s="282">
        <f>J739+J742</f>
        <v>106903</v>
      </c>
      <c r="K738" s="396"/>
      <c r="L738" s="104"/>
      <c r="N738" s="104"/>
      <c r="O738" s="104"/>
    </row>
    <row r="739" spans="1:15" s="117" customFormat="1" ht="47.25" x14ac:dyDescent="0.25">
      <c r="A739" s="450" t="str">
        <f>'ведом. 2026-2028'!X386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39" s="483" t="str">
        <f>'ведом. 2026-2028'!Z386</f>
        <v>08</v>
      </c>
      <c r="C739" s="378" t="str">
        <f>'ведом. 2026-2028'!AA386</f>
        <v>01</v>
      </c>
      <c r="D739" s="232" t="s">
        <v>469</v>
      </c>
      <c r="E739" s="484"/>
      <c r="F739" s="505">
        <f t="shared" ref="F739:J740" si="223">F740</f>
        <v>51720</v>
      </c>
      <c r="G739" s="515"/>
      <c r="H739" s="505">
        <f t="shared" si="223"/>
        <v>53205</v>
      </c>
      <c r="I739" s="515"/>
      <c r="J739" s="505">
        <f t="shared" si="223"/>
        <v>53451.5</v>
      </c>
      <c r="K739" s="522"/>
      <c r="L739" s="116"/>
      <c r="N739" s="116"/>
      <c r="O739" s="116"/>
    </row>
    <row r="740" spans="1:15" s="117" customFormat="1" ht="31.5" x14ac:dyDescent="0.25">
      <c r="A740" s="450" t="str">
        <f>'ведом. 2026-2028'!X387</f>
        <v>Предоставление субсидий бюджетным, автономным учреждениям и иным некоммерческим организациям</v>
      </c>
      <c r="B740" s="483" t="str">
        <f>'ведом. 2026-2028'!Z387</f>
        <v>08</v>
      </c>
      <c r="C740" s="378" t="str">
        <f>'ведом. 2026-2028'!AA387</f>
        <v>01</v>
      </c>
      <c r="D740" s="232" t="s">
        <v>469</v>
      </c>
      <c r="E740" s="484">
        <f>'ведом. 2026-2028'!AC387</f>
        <v>600</v>
      </c>
      <c r="F740" s="505">
        <f t="shared" si="223"/>
        <v>51720</v>
      </c>
      <c r="G740" s="515"/>
      <c r="H740" s="505">
        <f t="shared" si="223"/>
        <v>53205</v>
      </c>
      <c r="I740" s="515"/>
      <c r="J740" s="505">
        <f t="shared" si="223"/>
        <v>53451.5</v>
      </c>
      <c r="K740" s="522"/>
      <c r="L740" s="116"/>
      <c r="N740" s="116"/>
      <c r="O740" s="116"/>
    </row>
    <row r="741" spans="1:15" s="117" customFormat="1" x14ac:dyDescent="0.25">
      <c r="A741" s="450" t="str">
        <f>'ведом. 2026-2028'!X388</f>
        <v>Субсидии бюджетным учреждениям</v>
      </c>
      <c r="B741" s="483" t="str">
        <f>'ведом. 2026-2028'!Z388</f>
        <v>08</v>
      </c>
      <c r="C741" s="378" t="str">
        <f>'ведом. 2026-2028'!AA388</f>
        <v>01</v>
      </c>
      <c r="D741" s="232" t="s">
        <v>469</v>
      </c>
      <c r="E741" s="484">
        <f>'ведом. 2026-2028'!AC388</f>
        <v>610</v>
      </c>
      <c r="F741" s="505">
        <f>'ведом. 2026-2028'!AD388</f>
        <v>51720</v>
      </c>
      <c r="G741" s="515"/>
      <c r="H741" s="505">
        <f>'ведом. 2026-2028'!AE388</f>
        <v>53205</v>
      </c>
      <c r="I741" s="515"/>
      <c r="J741" s="505">
        <f>'ведом. 2026-2028'!AF388</f>
        <v>53451.5</v>
      </c>
      <c r="K741" s="522"/>
      <c r="L741" s="116"/>
      <c r="N741" s="116"/>
      <c r="O741" s="116"/>
    </row>
    <row r="742" spans="1:15" s="117" customFormat="1" ht="47.25" x14ac:dyDescent="0.25">
      <c r="A742" s="450" t="str">
        <f>'ведом. 2026-2028'!X389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42" s="483" t="str">
        <f>'ведом. 2026-2028'!Z389</f>
        <v>08</v>
      </c>
      <c r="C742" s="378" t="str">
        <f>'ведом. 2026-2028'!AA389</f>
        <v>01</v>
      </c>
      <c r="D742" s="232" t="s">
        <v>470</v>
      </c>
      <c r="E742" s="484"/>
      <c r="F742" s="505">
        <f>F743</f>
        <v>53831</v>
      </c>
      <c r="G742" s="515"/>
      <c r="H742" s="505">
        <f>H743</f>
        <v>53205</v>
      </c>
      <c r="I742" s="515"/>
      <c r="J742" s="505">
        <f>J743</f>
        <v>53451.5</v>
      </c>
      <c r="K742" s="522"/>
      <c r="L742" s="116"/>
      <c r="N742" s="116"/>
      <c r="O742" s="116"/>
    </row>
    <row r="743" spans="1:15" s="117" customFormat="1" ht="31.5" x14ac:dyDescent="0.25">
      <c r="A743" s="450" t="str">
        <f>'ведом. 2026-2028'!X390</f>
        <v>Предоставление субсидий бюджетным, автономным учреждениям и иным некоммерческим организациям</v>
      </c>
      <c r="B743" s="483" t="str">
        <f>'ведом. 2026-2028'!Z390</f>
        <v>08</v>
      </c>
      <c r="C743" s="378" t="str">
        <f>'ведом. 2026-2028'!AA390</f>
        <v>01</v>
      </c>
      <c r="D743" s="232" t="s">
        <v>470</v>
      </c>
      <c r="E743" s="484">
        <f>'ведом. 2026-2028'!AC390</f>
        <v>600</v>
      </c>
      <c r="F743" s="505">
        <f>F744</f>
        <v>53831</v>
      </c>
      <c r="G743" s="515"/>
      <c r="H743" s="505">
        <f>H744</f>
        <v>53205</v>
      </c>
      <c r="I743" s="515"/>
      <c r="J743" s="505">
        <f>J744</f>
        <v>53451.5</v>
      </c>
      <c r="K743" s="522"/>
      <c r="L743" s="116"/>
      <c r="N743" s="116"/>
      <c r="O743" s="116"/>
    </row>
    <row r="744" spans="1:15" s="117" customFormat="1" x14ac:dyDescent="0.25">
      <c r="A744" s="450" t="str">
        <f>'ведом. 2026-2028'!X391</f>
        <v>Субсидии бюджетным учреждениям</v>
      </c>
      <c r="B744" s="483" t="str">
        <f>'ведом. 2026-2028'!Z391</f>
        <v>08</v>
      </c>
      <c r="C744" s="378" t="str">
        <f>'ведом. 2026-2028'!AA391</f>
        <v>01</v>
      </c>
      <c r="D744" s="232" t="s">
        <v>470</v>
      </c>
      <c r="E744" s="484">
        <f>'ведом. 2026-2028'!AC391</f>
        <v>610</v>
      </c>
      <c r="F744" s="505">
        <f>'ведом. 2026-2028'!AD391</f>
        <v>53831</v>
      </c>
      <c r="G744" s="515"/>
      <c r="H744" s="505">
        <f>'ведом. 2026-2028'!AE391</f>
        <v>53205</v>
      </c>
      <c r="I744" s="515"/>
      <c r="J744" s="505">
        <f>'ведом. 2026-2028'!AF391</f>
        <v>53451.5</v>
      </c>
      <c r="K744" s="522"/>
      <c r="L744" s="116"/>
      <c r="N744" s="116"/>
      <c r="O744" s="116"/>
    </row>
    <row r="745" spans="1:15" s="117" customFormat="1" ht="31.5" x14ac:dyDescent="0.25">
      <c r="A745" s="245" t="s">
        <v>762</v>
      </c>
      <c r="B745" s="459" t="s">
        <v>16</v>
      </c>
      <c r="C745" s="247" t="s">
        <v>28</v>
      </c>
      <c r="D745" s="296" t="s">
        <v>760</v>
      </c>
      <c r="E745" s="248"/>
      <c r="F745" s="505">
        <f>F746</f>
        <v>4000</v>
      </c>
      <c r="G745" s="515"/>
      <c r="H745" s="505">
        <f t="shared" ref="H745:J747" si="224">H746</f>
        <v>0</v>
      </c>
      <c r="I745" s="515"/>
      <c r="J745" s="505">
        <f t="shared" si="224"/>
        <v>0</v>
      </c>
      <c r="K745" s="522"/>
      <c r="L745" s="116"/>
      <c r="N745" s="116"/>
      <c r="O745" s="116"/>
    </row>
    <row r="746" spans="1:15" s="117" customFormat="1" x14ac:dyDescent="0.25">
      <c r="A746" s="267" t="s">
        <v>706</v>
      </c>
      <c r="B746" s="459" t="s">
        <v>16</v>
      </c>
      <c r="C746" s="247" t="s">
        <v>28</v>
      </c>
      <c r="D746" s="296" t="s">
        <v>761</v>
      </c>
      <c r="E746" s="248"/>
      <c r="F746" s="505">
        <f>F747</f>
        <v>4000</v>
      </c>
      <c r="G746" s="515"/>
      <c r="H746" s="505">
        <f t="shared" si="224"/>
        <v>0</v>
      </c>
      <c r="I746" s="515"/>
      <c r="J746" s="505">
        <f t="shared" si="224"/>
        <v>0</v>
      </c>
      <c r="K746" s="522"/>
      <c r="L746" s="116"/>
      <c r="N746" s="116"/>
      <c r="O746" s="116"/>
    </row>
    <row r="747" spans="1:15" s="117" customFormat="1" ht="31.5" x14ac:dyDescent="0.25">
      <c r="A747" s="267" t="s">
        <v>58</v>
      </c>
      <c r="B747" s="459" t="s">
        <v>16</v>
      </c>
      <c r="C747" s="247" t="s">
        <v>28</v>
      </c>
      <c r="D747" s="296" t="s">
        <v>761</v>
      </c>
      <c r="E747" s="248">
        <v>600</v>
      </c>
      <c r="F747" s="505">
        <f>F748</f>
        <v>4000</v>
      </c>
      <c r="G747" s="515"/>
      <c r="H747" s="505">
        <f t="shared" si="224"/>
        <v>0</v>
      </c>
      <c r="I747" s="515"/>
      <c r="J747" s="505">
        <f t="shared" si="224"/>
        <v>0</v>
      </c>
      <c r="K747" s="522"/>
      <c r="L747" s="116"/>
      <c r="N747" s="116"/>
      <c r="O747" s="116"/>
    </row>
    <row r="748" spans="1:15" s="117" customFormat="1" x14ac:dyDescent="0.25">
      <c r="A748" s="267" t="s">
        <v>59</v>
      </c>
      <c r="B748" s="459" t="s">
        <v>16</v>
      </c>
      <c r="C748" s="247" t="s">
        <v>28</v>
      </c>
      <c r="D748" s="296" t="s">
        <v>761</v>
      </c>
      <c r="E748" s="248">
        <v>610</v>
      </c>
      <c r="F748" s="505">
        <f>'ведом. 2026-2028'!AD395</f>
        <v>4000</v>
      </c>
      <c r="G748" s="515"/>
      <c r="H748" s="505">
        <f>'ведом. 2026-2028'!AF395</f>
        <v>0</v>
      </c>
      <c r="I748" s="515"/>
      <c r="J748" s="505">
        <f>'ведом. 2026-2028'!AH395</f>
        <v>0</v>
      </c>
      <c r="K748" s="522"/>
      <c r="L748" s="116"/>
      <c r="N748" s="116"/>
      <c r="O748" s="116"/>
    </row>
    <row r="749" spans="1:15" s="117" customFormat="1" ht="31.5" x14ac:dyDescent="0.25">
      <c r="A749" s="279" t="s">
        <v>580</v>
      </c>
      <c r="B749" s="457" t="s">
        <v>16</v>
      </c>
      <c r="C749" s="1" t="s">
        <v>28</v>
      </c>
      <c r="D749" s="232" t="s">
        <v>581</v>
      </c>
      <c r="E749" s="280"/>
      <c r="F749" s="505">
        <f>F750</f>
        <v>345.5</v>
      </c>
      <c r="G749" s="515">
        <f t="shared" ref="G749:J751" si="225">G750</f>
        <v>345.5</v>
      </c>
      <c r="H749" s="505">
        <f t="shared" si="225"/>
        <v>0</v>
      </c>
      <c r="I749" s="515"/>
      <c r="J749" s="505">
        <f t="shared" si="225"/>
        <v>0</v>
      </c>
      <c r="K749" s="522"/>
      <c r="L749" s="116"/>
      <c r="N749" s="116"/>
      <c r="O749" s="116"/>
    </row>
    <row r="750" spans="1:15" s="117" customFormat="1" ht="47.25" x14ac:dyDescent="0.25">
      <c r="A750" s="279" t="s">
        <v>723</v>
      </c>
      <c r="B750" s="457" t="s">
        <v>16</v>
      </c>
      <c r="C750" s="1" t="s">
        <v>28</v>
      </c>
      <c r="D750" s="232" t="s">
        <v>582</v>
      </c>
      <c r="E750" s="280"/>
      <c r="F750" s="505">
        <f>F751</f>
        <v>345.5</v>
      </c>
      <c r="G750" s="515">
        <f t="shared" si="225"/>
        <v>345.5</v>
      </c>
      <c r="H750" s="505">
        <f t="shared" si="225"/>
        <v>0</v>
      </c>
      <c r="I750" s="515"/>
      <c r="J750" s="505">
        <f t="shared" si="225"/>
        <v>0</v>
      </c>
      <c r="K750" s="522"/>
      <c r="L750" s="116"/>
      <c r="N750" s="116"/>
      <c r="O750" s="116"/>
    </row>
    <row r="751" spans="1:15" s="117" customFormat="1" ht="31.5" x14ac:dyDescent="0.25">
      <c r="A751" s="279" t="s">
        <v>58</v>
      </c>
      <c r="B751" s="457" t="s">
        <v>16</v>
      </c>
      <c r="C751" s="1" t="s">
        <v>28</v>
      </c>
      <c r="D751" s="232" t="s">
        <v>582</v>
      </c>
      <c r="E751" s="280">
        <v>600</v>
      </c>
      <c r="F751" s="505">
        <f>F752</f>
        <v>345.5</v>
      </c>
      <c r="G751" s="515">
        <f t="shared" si="225"/>
        <v>345.5</v>
      </c>
      <c r="H751" s="505">
        <f t="shared" si="225"/>
        <v>0</v>
      </c>
      <c r="I751" s="515"/>
      <c r="J751" s="505">
        <f t="shared" si="225"/>
        <v>0</v>
      </c>
      <c r="K751" s="522"/>
      <c r="L751" s="116"/>
      <c r="N751" s="116"/>
      <c r="O751" s="116"/>
    </row>
    <row r="752" spans="1:15" s="117" customFormat="1" x14ac:dyDescent="0.25">
      <c r="A752" s="279" t="s">
        <v>59</v>
      </c>
      <c r="B752" s="457" t="s">
        <v>16</v>
      </c>
      <c r="C752" s="1" t="s">
        <v>28</v>
      </c>
      <c r="D752" s="232" t="s">
        <v>582</v>
      </c>
      <c r="E752" s="280">
        <v>610</v>
      </c>
      <c r="F752" s="505">
        <f>'ведом. 2026-2028'!AD399</f>
        <v>345.5</v>
      </c>
      <c r="G752" s="515">
        <f>F752</f>
        <v>345.5</v>
      </c>
      <c r="H752" s="505">
        <f>'ведом. 2026-2028'!AE399</f>
        <v>0</v>
      </c>
      <c r="I752" s="515"/>
      <c r="J752" s="505">
        <f>'ведом. 2026-2028'!AF399</f>
        <v>0</v>
      </c>
      <c r="K752" s="522"/>
      <c r="L752" s="116"/>
      <c r="N752" s="116"/>
      <c r="O752" s="116"/>
    </row>
    <row r="753" spans="1:15" s="117" customFormat="1" x14ac:dyDescent="0.25">
      <c r="A753" s="330" t="s">
        <v>178</v>
      </c>
      <c r="B753" s="457" t="s">
        <v>16</v>
      </c>
      <c r="C753" s="1" t="s">
        <v>28</v>
      </c>
      <c r="D753" s="298" t="s">
        <v>108</v>
      </c>
      <c r="E753" s="261"/>
      <c r="F753" s="283">
        <f t="shared" ref="F753:F758" si="226">F754</f>
        <v>135</v>
      </c>
      <c r="G753" s="511"/>
      <c r="H753" s="283">
        <f t="shared" ref="H753:H758" si="227">H754</f>
        <v>45</v>
      </c>
      <c r="I753" s="511"/>
      <c r="J753" s="283">
        <f t="shared" ref="J753:J758" si="228">J754</f>
        <v>22.5</v>
      </c>
      <c r="K753" s="396"/>
      <c r="L753" s="116"/>
      <c r="N753" s="116"/>
      <c r="O753" s="116"/>
    </row>
    <row r="754" spans="1:15" s="117" customFormat="1" x14ac:dyDescent="0.25">
      <c r="A754" s="312" t="s">
        <v>181</v>
      </c>
      <c r="B754" s="457" t="s">
        <v>16</v>
      </c>
      <c r="C754" s="1" t="s">
        <v>28</v>
      </c>
      <c r="D754" s="296" t="s">
        <v>182</v>
      </c>
      <c r="E754" s="261"/>
      <c r="F754" s="283">
        <f t="shared" si="226"/>
        <v>135</v>
      </c>
      <c r="G754" s="511"/>
      <c r="H754" s="283">
        <f t="shared" si="227"/>
        <v>45</v>
      </c>
      <c r="I754" s="511"/>
      <c r="J754" s="283">
        <f t="shared" si="228"/>
        <v>22.5</v>
      </c>
      <c r="K754" s="396"/>
      <c r="L754" s="116"/>
      <c r="N754" s="116"/>
      <c r="O754" s="116"/>
    </row>
    <row r="755" spans="1:15" s="117" customFormat="1" ht="31.5" x14ac:dyDescent="0.25">
      <c r="A755" s="267" t="s">
        <v>505</v>
      </c>
      <c r="B755" s="457" t="s">
        <v>16</v>
      </c>
      <c r="C755" s="1" t="s">
        <v>28</v>
      </c>
      <c r="D755" s="298" t="s">
        <v>506</v>
      </c>
      <c r="E755" s="261"/>
      <c r="F755" s="283">
        <f t="shared" si="226"/>
        <v>135</v>
      </c>
      <c r="G755" s="511"/>
      <c r="H755" s="283">
        <f t="shared" si="227"/>
        <v>45</v>
      </c>
      <c r="I755" s="511"/>
      <c r="J755" s="283">
        <f t="shared" si="228"/>
        <v>22.5</v>
      </c>
      <c r="K755" s="396"/>
      <c r="L755" s="116"/>
      <c r="N755" s="116"/>
      <c r="O755" s="116"/>
    </row>
    <row r="756" spans="1:15" s="117" customFormat="1" ht="31.5" x14ac:dyDescent="0.25">
      <c r="A756" s="267" t="s">
        <v>505</v>
      </c>
      <c r="B756" s="457" t="s">
        <v>16</v>
      </c>
      <c r="C756" s="1" t="s">
        <v>28</v>
      </c>
      <c r="D756" s="298" t="s">
        <v>506</v>
      </c>
      <c r="E756" s="248"/>
      <c r="F756" s="283">
        <f t="shared" si="226"/>
        <v>135</v>
      </c>
      <c r="G756" s="511"/>
      <c r="H756" s="283">
        <f t="shared" si="227"/>
        <v>45</v>
      </c>
      <c r="I756" s="511"/>
      <c r="J756" s="283">
        <f t="shared" si="228"/>
        <v>22.5</v>
      </c>
      <c r="K756" s="396"/>
      <c r="L756" s="116"/>
      <c r="N756" s="116"/>
      <c r="O756" s="116"/>
    </row>
    <row r="757" spans="1:15" s="117" customFormat="1" ht="78.75" x14ac:dyDescent="0.25">
      <c r="A757" s="267" t="s">
        <v>385</v>
      </c>
      <c r="B757" s="457" t="s">
        <v>16</v>
      </c>
      <c r="C757" s="1" t="s">
        <v>28</v>
      </c>
      <c r="D757" s="296" t="s">
        <v>507</v>
      </c>
      <c r="E757" s="248"/>
      <c r="F757" s="283">
        <f t="shared" si="226"/>
        <v>135</v>
      </c>
      <c r="G757" s="511"/>
      <c r="H757" s="283">
        <f t="shared" si="227"/>
        <v>45</v>
      </c>
      <c r="I757" s="511"/>
      <c r="J757" s="283">
        <f t="shared" si="228"/>
        <v>22.5</v>
      </c>
      <c r="K757" s="396"/>
      <c r="L757" s="116"/>
      <c r="N757" s="116"/>
      <c r="O757" s="116"/>
    </row>
    <row r="758" spans="1:15" s="117" customFormat="1" ht="31.5" x14ac:dyDescent="0.25">
      <c r="A758" s="279" t="s">
        <v>58</v>
      </c>
      <c r="B758" s="457" t="s">
        <v>16</v>
      </c>
      <c r="C758" s="1" t="s">
        <v>28</v>
      </c>
      <c r="D758" s="296" t="s">
        <v>507</v>
      </c>
      <c r="E758" s="248">
        <v>600</v>
      </c>
      <c r="F758" s="283">
        <f t="shared" si="226"/>
        <v>135</v>
      </c>
      <c r="G758" s="511"/>
      <c r="H758" s="283">
        <f t="shared" si="227"/>
        <v>45</v>
      </c>
      <c r="I758" s="511"/>
      <c r="J758" s="283">
        <f t="shared" si="228"/>
        <v>22.5</v>
      </c>
      <c r="K758" s="396"/>
      <c r="L758" s="116"/>
      <c r="N758" s="116"/>
      <c r="O758" s="116"/>
    </row>
    <row r="759" spans="1:15" s="117" customFormat="1" x14ac:dyDescent="0.25">
      <c r="A759" s="279" t="s">
        <v>59</v>
      </c>
      <c r="B759" s="457" t="s">
        <v>16</v>
      </c>
      <c r="C759" s="1" t="s">
        <v>28</v>
      </c>
      <c r="D759" s="296" t="s">
        <v>507</v>
      </c>
      <c r="E759" s="248">
        <v>610</v>
      </c>
      <c r="F759" s="283">
        <f>'ведом. 2026-2028'!AD406</f>
        <v>135</v>
      </c>
      <c r="G759" s="511"/>
      <c r="H759" s="283">
        <f>'ведом. 2026-2028'!AE601+'ведом. 2026-2028'!AE406</f>
        <v>45</v>
      </c>
      <c r="I759" s="509"/>
      <c r="J759" s="282">
        <f>'ведом. 2026-2028'!AF406</f>
        <v>22.5</v>
      </c>
      <c r="K759" s="396"/>
      <c r="L759" s="116"/>
      <c r="N759" s="116"/>
      <c r="O759" s="116"/>
    </row>
    <row r="760" spans="1:15" s="117" customFormat="1" x14ac:dyDescent="0.25">
      <c r="A760" s="325" t="s">
        <v>233</v>
      </c>
      <c r="B760" s="457" t="s">
        <v>16</v>
      </c>
      <c r="C760" s="1" t="s">
        <v>28</v>
      </c>
      <c r="D760" s="232" t="s">
        <v>234</v>
      </c>
      <c r="E760" s="248"/>
      <c r="F760" s="505">
        <f t="shared" ref="F760:F765" si="229">F761</f>
        <v>18972</v>
      </c>
      <c r="G760" s="515"/>
      <c r="H760" s="505">
        <f t="shared" ref="H760:J765" si="230">H761</f>
        <v>20772.7</v>
      </c>
      <c r="I760" s="515"/>
      <c r="J760" s="505">
        <f t="shared" si="230"/>
        <v>22257.4</v>
      </c>
      <c r="K760" s="522"/>
      <c r="L760" s="116"/>
      <c r="N760" s="116"/>
      <c r="O760" s="116"/>
    </row>
    <row r="761" spans="1:15" s="117" customFormat="1" x14ac:dyDescent="0.25">
      <c r="A761" s="320" t="s">
        <v>767</v>
      </c>
      <c r="B761" s="457" t="s">
        <v>16</v>
      </c>
      <c r="C761" s="1" t="s">
        <v>28</v>
      </c>
      <c r="D761" s="232" t="s">
        <v>353</v>
      </c>
      <c r="E761" s="248"/>
      <c r="F761" s="505">
        <f t="shared" si="229"/>
        <v>18972</v>
      </c>
      <c r="G761" s="515"/>
      <c r="H761" s="505">
        <f t="shared" si="230"/>
        <v>20772.7</v>
      </c>
      <c r="I761" s="515"/>
      <c r="J761" s="505">
        <f t="shared" si="230"/>
        <v>22257.4</v>
      </c>
      <c r="K761" s="522"/>
      <c r="L761" s="116"/>
      <c r="N761" s="116"/>
      <c r="O761" s="116"/>
    </row>
    <row r="762" spans="1:15" s="117" customFormat="1" x14ac:dyDescent="0.25">
      <c r="A762" s="319" t="s">
        <v>768</v>
      </c>
      <c r="B762" s="457" t="s">
        <v>16</v>
      </c>
      <c r="C762" s="1" t="s">
        <v>28</v>
      </c>
      <c r="D762" s="296" t="s">
        <v>769</v>
      </c>
      <c r="E762" s="248"/>
      <c r="F762" s="505">
        <f t="shared" si="229"/>
        <v>18972</v>
      </c>
      <c r="G762" s="515"/>
      <c r="H762" s="505">
        <f t="shared" si="230"/>
        <v>20772.7</v>
      </c>
      <c r="I762" s="515"/>
      <c r="J762" s="505">
        <f t="shared" si="230"/>
        <v>22257.4</v>
      </c>
      <c r="K762" s="522"/>
      <c r="L762" s="116"/>
      <c r="N762" s="116"/>
      <c r="O762" s="116"/>
    </row>
    <row r="763" spans="1:15" s="117" customFormat="1" x14ac:dyDescent="0.25">
      <c r="A763" s="327" t="s">
        <v>578</v>
      </c>
      <c r="B763" s="457" t="s">
        <v>16</v>
      </c>
      <c r="C763" s="1" t="s">
        <v>28</v>
      </c>
      <c r="D763" s="232" t="s">
        <v>775</v>
      </c>
      <c r="E763" s="248"/>
      <c r="F763" s="505">
        <f t="shared" si="229"/>
        <v>18972</v>
      </c>
      <c r="G763" s="515"/>
      <c r="H763" s="505">
        <f t="shared" si="230"/>
        <v>20772.7</v>
      </c>
      <c r="I763" s="515"/>
      <c r="J763" s="505">
        <f t="shared" si="230"/>
        <v>22257.4</v>
      </c>
      <c r="K763" s="522"/>
      <c r="L763" s="116"/>
      <c r="N763" s="116"/>
      <c r="O763" s="116"/>
    </row>
    <row r="764" spans="1:15" s="117" customFormat="1" x14ac:dyDescent="0.25">
      <c r="A764" s="327" t="s">
        <v>648</v>
      </c>
      <c r="B764" s="457" t="s">
        <v>16</v>
      </c>
      <c r="C764" s="1" t="s">
        <v>28</v>
      </c>
      <c r="D764" s="232" t="s">
        <v>774</v>
      </c>
      <c r="E764" s="280"/>
      <c r="F764" s="505">
        <f t="shared" si="229"/>
        <v>18972</v>
      </c>
      <c r="G764" s="515"/>
      <c r="H764" s="505">
        <f t="shared" si="230"/>
        <v>20772.7</v>
      </c>
      <c r="I764" s="515"/>
      <c r="J764" s="505">
        <f t="shared" si="230"/>
        <v>22257.4</v>
      </c>
      <c r="K764" s="522"/>
      <c r="L764" s="116"/>
      <c r="N764" s="116"/>
      <c r="O764" s="116"/>
    </row>
    <row r="765" spans="1:15" s="117" customFormat="1" ht="31.5" x14ac:dyDescent="0.25">
      <c r="A765" s="279" t="s">
        <v>58</v>
      </c>
      <c r="B765" s="457" t="s">
        <v>16</v>
      </c>
      <c r="C765" s="1" t="s">
        <v>28</v>
      </c>
      <c r="D765" s="232" t="s">
        <v>774</v>
      </c>
      <c r="E765" s="280">
        <v>600</v>
      </c>
      <c r="F765" s="505">
        <f t="shared" si="229"/>
        <v>18972</v>
      </c>
      <c r="G765" s="515"/>
      <c r="H765" s="505">
        <f t="shared" si="230"/>
        <v>20772.7</v>
      </c>
      <c r="I765" s="515"/>
      <c r="J765" s="505">
        <f t="shared" si="230"/>
        <v>22257.4</v>
      </c>
      <c r="K765" s="522"/>
      <c r="L765" s="116"/>
      <c r="N765" s="116"/>
      <c r="O765" s="116"/>
    </row>
    <row r="766" spans="1:15" s="117" customFormat="1" x14ac:dyDescent="0.25">
      <c r="A766" s="279" t="s">
        <v>59</v>
      </c>
      <c r="B766" s="457" t="s">
        <v>16</v>
      </c>
      <c r="C766" s="1" t="s">
        <v>28</v>
      </c>
      <c r="D766" s="232" t="s">
        <v>774</v>
      </c>
      <c r="E766" s="280">
        <v>610</v>
      </c>
      <c r="F766" s="505">
        <f>'ведом. 2026-2028'!AD413</f>
        <v>18972</v>
      </c>
      <c r="G766" s="515"/>
      <c r="H766" s="505">
        <f>'ведом. 2026-2028'!AE413</f>
        <v>20772.7</v>
      </c>
      <c r="I766" s="515"/>
      <c r="J766" s="505">
        <f>'ведом. 2026-2028'!AF413</f>
        <v>22257.4</v>
      </c>
      <c r="K766" s="522"/>
      <c r="L766" s="116"/>
      <c r="N766" s="116"/>
      <c r="O766" s="116"/>
    </row>
    <row r="767" spans="1:15" s="117" customFormat="1" x14ac:dyDescent="0.25">
      <c r="A767" s="311" t="s">
        <v>688</v>
      </c>
      <c r="B767" s="459" t="s">
        <v>16</v>
      </c>
      <c r="C767" s="247" t="s">
        <v>28</v>
      </c>
      <c r="D767" s="296" t="s">
        <v>683</v>
      </c>
      <c r="E767" s="238"/>
      <c r="F767" s="505">
        <f>F768</f>
        <v>6855.8</v>
      </c>
      <c r="G767" s="515"/>
      <c r="H767" s="505">
        <f t="shared" ref="H767:J771" si="231">H768</f>
        <v>7513.1</v>
      </c>
      <c r="I767" s="515"/>
      <c r="J767" s="505">
        <f t="shared" si="231"/>
        <v>8064.9</v>
      </c>
      <c r="K767" s="522"/>
      <c r="L767" s="116"/>
      <c r="N767" s="116"/>
      <c r="O767" s="116"/>
    </row>
    <row r="768" spans="1:15" s="117" customFormat="1" ht="31.5" x14ac:dyDescent="0.25">
      <c r="A768" s="267" t="s">
        <v>511</v>
      </c>
      <c r="B768" s="457" t="s">
        <v>16</v>
      </c>
      <c r="C768" s="1" t="s">
        <v>28</v>
      </c>
      <c r="D768" s="296" t="s">
        <v>684</v>
      </c>
      <c r="E768" s="238"/>
      <c r="F768" s="505">
        <f>F769</f>
        <v>6855.8</v>
      </c>
      <c r="G768" s="515"/>
      <c r="H768" s="505">
        <f t="shared" si="231"/>
        <v>7513.1</v>
      </c>
      <c r="I768" s="515"/>
      <c r="J768" s="505">
        <f t="shared" si="231"/>
        <v>8064.9</v>
      </c>
      <c r="K768" s="522"/>
      <c r="L768" s="116"/>
      <c r="N768" s="116"/>
      <c r="O768" s="116"/>
    </row>
    <row r="769" spans="1:15" s="117" customFormat="1" ht="31.5" x14ac:dyDescent="0.25">
      <c r="A769" s="267" t="s">
        <v>687</v>
      </c>
      <c r="B769" s="457" t="s">
        <v>16</v>
      </c>
      <c r="C769" s="1" t="s">
        <v>28</v>
      </c>
      <c r="D769" s="296" t="s">
        <v>685</v>
      </c>
      <c r="E769" s="238"/>
      <c r="F769" s="505">
        <f>F770</f>
        <v>6855.8</v>
      </c>
      <c r="G769" s="515"/>
      <c r="H769" s="505">
        <f t="shared" si="231"/>
        <v>7513.1</v>
      </c>
      <c r="I769" s="515"/>
      <c r="J769" s="505">
        <f t="shared" si="231"/>
        <v>8064.9</v>
      </c>
      <c r="K769" s="522"/>
      <c r="L769" s="116"/>
      <c r="N769" s="116"/>
      <c r="O769" s="116"/>
    </row>
    <row r="770" spans="1:15" s="117" customFormat="1" x14ac:dyDescent="0.25">
      <c r="A770" s="453" t="s">
        <v>578</v>
      </c>
      <c r="B770" s="457" t="s">
        <v>16</v>
      </c>
      <c r="C770" s="1" t="s">
        <v>28</v>
      </c>
      <c r="D770" s="296" t="s">
        <v>693</v>
      </c>
      <c r="E770" s="238"/>
      <c r="F770" s="505">
        <f>F771</f>
        <v>6855.8</v>
      </c>
      <c r="G770" s="515"/>
      <c r="H770" s="505">
        <f t="shared" si="231"/>
        <v>7513.1</v>
      </c>
      <c r="I770" s="515"/>
      <c r="J770" s="505">
        <f t="shared" si="231"/>
        <v>8064.9</v>
      </c>
      <c r="K770" s="522"/>
      <c r="L770" s="116"/>
      <c r="N770" s="116"/>
      <c r="O770" s="116"/>
    </row>
    <row r="771" spans="1:15" s="117" customFormat="1" ht="31.5" x14ac:dyDescent="0.25">
      <c r="A771" s="279" t="s">
        <v>58</v>
      </c>
      <c r="B771" s="457" t="s">
        <v>16</v>
      </c>
      <c r="C771" s="1" t="s">
        <v>28</v>
      </c>
      <c r="D771" s="296" t="s">
        <v>693</v>
      </c>
      <c r="E771" s="238">
        <v>600</v>
      </c>
      <c r="F771" s="505">
        <f>F772</f>
        <v>6855.8</v>
      </c>
      <c r="G771" s="515"/>
      <c r="H771" s="505">
        <f t="shared" si="231"/>
        <v>7513.1</v>
      </c>
      <c r="I771" s="515"/>
      <c r="J771" s="505">
        <f t="shared" si="231"/>
        <v>8064.9</v>
      </c>
      <c r="K771" s="522"/>
      <c r="L771" s="116"/>
      <c r="N771" s="116"/>
      <c r="O771" s="116"/>
    </row>
    <row r="772" spans="1:15" s="117" customFormat="1" x14ac:dyDescent="0.25">
      <c r="A772" s="279" t="s">
        <v>59</v>
      </c>
      <c r="B772" s="457" t="s">
        <v>16</v>
      </c>
      <c r="C772" s="1" t="s">
        <v>28</v>
      </c>
      <c r="D772" s="296" t="s">
        <v>693</v>
      </c>
      <c r="E772" s="238">
        <v>610</v>
      </c>
      <c r="F772" s="505">
        <f>'ведом. 2026-2028'!AD419</f>
        <v>6855.8</v>
      </c>
      <c r="G772" s="515"/>
      <c r="H772" s="505">
        <f>'ведом. 2026-2028'!AE419</f>
        <v>7513.1</v>
      </c>
      <c r="I772" s="515"/>
      <c r="J772" s="505">
        <f>'ведом. 2026-2028'!AF419</f>
        <v>8064.9</v>
      </c>
      <c r="K772" s="522"/>
      <c r="L772" s="116"/>
      <c r="N772" s="116"/>
      <c r="O772" s="116"/>
    </row>
    <row r="773" spans="1:15" s="93" customFormat="1" x14ac:dyDescent="0.25">
      <c r="A773" s="448" t="s">
        <v>90</v>
      </c>
      <c r="B773" s="463" t="s">
        <v>35</v>
      </c>
      <c r="C773" s="366"/>
      <c r="D773" s="365"/>
      <c r="E773" s="464"/>
      <c r="F773" s="108">
        <f t="shared" ref="F773:K773" si="232">F774+F792+F809+F781</f>
        <v>50036.100000000006</v>
      </c>
      <c r="G773" s="510">
        <f t="shared" si="232"/>
        <v>31345.4</v>
      </c>
      <c r="H773" s="108">
        <f t="shared" si="232"/>
        <v>59797.899999999994</v>
      </c>
      <c r="I773" s="510">
        <f t="shared" si="232"/>
        <v>37475.5</v>
      </c>
      <c r="J773" s="108">
        <f t="shared" si="232"/>
        <v>59546.600000000006</v>
      </c>
      <c r="K773" s="395">
        <f t="shared" si="232"/>
        <v>37504.400000000001</v>
      </c>
      <c r="L773" s="104"/>
      <c r="N773" s="104"/>
      <c r="O773" s="104"/>
    </row>
    <row r="774" spans="1:15" s="93" customFormat="1" x14ac:dyDescent="0.25">
      <c r="A774" s="435" t="s">
        <v>53</v>
      </c>
      <c r="B774" s="457">
        <v>10</v>
      </c>
      <c r="C774" s="1" t="s">
        <v>28</v>
      </c>
      <c r="D774" s="278"/>
      <c r="E774" s="115"/>
      <c r="F774" s="282">
        <f>F775</f>
        <v>9097.2000000000007</v>
      </c>
      <c r="G774" s="509"/>
      <c r="H774" s="282">
        <f>H775</f>
        <v>9097.2000000000007</v>
      </c>
      <c r="I774" s="509"/>
      <c r="J774" s="282">
        <f>J775</f>
        <v>9097.2000000000007</v>
      </c>
      <c r="K774" s="396"/>
      <c r="L774" s="104"/>
      <c r="N774" s="104"/>
      <c r="O774" s="104"/>
    </row>
    <row r="775" spans="1:15" s="93" customFormat="1" x14ac:dyDescent="0.25">
      <c r="A775" s="330" t="s">
        <v>281</v>
      </c>
      <c r="B775" s="457">
        <v>10</v>
      </c>
      <c r="C775" s="1" t="s">
        <v>28</v>
      </c>
      <c r="D775" s="232" t="s">
        <v>105</v>
      </c>
      <c r="E775" s="115"/>
      <c r="F775" s="282">
        <f>F777</f>
        <v>9097.2000000000007</v>
      </c>
      <c r="G775" s="509"/>
      <c r="H775" s="282">
        <f>H777</f>
        <v>9097.2000000000007</v>
      </c>
      <c r="I775" s="509"/>
      <c r="J775" s="282">
        <f>J777</f>
        <v>9097.2000000000007</v>
      </c>
      <c r="K775" s="396"/>
      <c r="L775" s="104"/>
      <c r="N775" s="104"/>
      <c r="O775" s="104"/>
    </row>
    <row r="776" spans="1:15" s="93" customFormat="1" x14ac:dyDescent="0.25">
      <c r="A776" s="326" t="s">
        <v>282</v>
      </c>
      <c r="B776" s="457">
        <v>10</v>
      </c>
      <c r="C776" s="1" t="s">
        <v>28</v>
      </c>
      <c r="D776" s="232" t="s">
        <v>114</v>
      </c>
      <c r="E776" s="115"/>
      <c r="F776" s="282">
        <f>F777</f>
        <v>9097.2000000000007</v>
      </c>
      <c r="G776" s="509"/>
      <c r="H776" s="282">
        <f>H777</f>
        <v>9097.2000000000007</v>
      </c>
      <c r="I776" s="509"/>
      <c r="J776" s="282">
        <f>J777</f>
        <v>9097.2000000000007</v>
      </c>
      <c r="K776" s="396"/>
      <c r="L776" s="104"/>
      <c r="N776" s="104"/>
      <c r="O776" s="104"/>
    </row>
    <row r="777" spans="1:15" s="93" customFormat="1" ht="31.5" x14ac:dyDescent="0.25">
      <c r="A777" s="325" t="s">
        <v>440</v>
      </c>
      <c r="B777" s="457">
        <v>10</v>
      </c>
      <c r="C777" s="1" t="s">
        <v>28</v>
      </c>
      <c r="D777" s="232" t="s">
        <v>439</v>
      </c>
      <c r="E777" s="115"/>
      <c r="F777" s="282">
        <f>F780</f>
        <v>9097.2000000000007</v>
      </c>
      <c r="G777" s="509"/>
      <c r="H777" s="282">
        <f>H780</f>
        <v>9097.2000000000007</v>
      </c>
      <c r="I777" s="509"/>
      <c r="J777" s="282">
        <f>J780</f>
        <v>9097.2000000000007</v>
      </c>
      <c r="K777" s="396"/>
      <c r="L777" s="104"/>
      <c r="N777" s="104"/>
      <c r="O777" s="104"/>
    </row>
    <row r="778" spans="1:15" s="93" customFormat="1" ht="31.5" x14ac:dyDescent="0.25">
      <c r="A778" s="327" t="s">
        <v>283</v>
      </c>
      <c r="B778" s="457">
        <v>10</v>
      </c>
      <c r="C778" s="1" t="s">
        <v>28</v>
      </c>
      <c r="D778" s="232" t="s">
        <v>438</v>
      </c>
      <c r="E778" s="115"/>
      <c r="F778" s="282">
        <f>F779</f>
        <v>9097.2000000000007</v>
      </c>
      <c r="G778" s="509"/>
      <c r="H778" s="282">
        <f>H779</f>
        <v>9097.2000000000007</v>
      </c>
      <c r="I778" s="509"/>
      <c r="J778" s="282">
        <f>J779</f>
        <v>9097.2000000000007</v>
      </c>
      <c r="K778" s="396"/>
      <c r="L778" s="104"/>
      <c r="N778" s="104"/>
      <c r="O778" s="104"/>
    </row>
    <row r="779" spans="1:15" s="93" customFormat="1" x14ac:dyDescent="0.25">
      <c r="A779" s="435" t="s">
        <v>93</v>
      </c>
      <c r="B779" s="457">
        <v>10</v>
      </c>
      <c r="C779" s="1" t="s">
        <v>28</v>
      </c>
      <c r="D779" s="232" t="s">
        <v>438</v>
      </c>
      <c r="E779" s="280">
        <v>300</v>
      </c>
      <c r="F779" s="282">
        <f>F780</f>
        <v>9097.2000000000007</v>
      </c>
      <c r="G779" s="509"/>
      <c r="H779" s="282">
        <f>H780</f>
        <v>9097.2000000000007</v>
      </c>
      <c r="I779" s="509"/>
      <c r="J779" s="282">
        <f>J780</f>
        <v>9097.2000000000007</v>
      </c>
      <c r="K779" s="396"/>
      <c r="L779" s="104"/>
      <c r="N779" s="104"/>
      <c r="O779" s="104"/>
    </row>
    <row r="780" spans="1:15" s="93" customFormat="1" x14ac:dyDescent="0.25">
      <c r="A780" s="435" t="s">
        <v>39</v>
      </c>
      <c r="B780" s="457">
        <v>10</v>
      </c>
      <c r="C780" s="1" t="s">
        <v>28</v>
      </c>
      <c r="D780" s="232" t="s">
        <v>438</v>
      </c>
      <c r="E780" s="280">
        <v>320</v>
      </c>
      <c r="F780" s="282">
        <f>'ведом. 2026-2028'!AD427</f>
        <v>9097.2000000000007</v>
      </c>
      <c r="G780" s="509"/>
      <c r="H780" s="282">
        <f>'ведом. 2026-2028'!AE427</f>
        <v>9097.2000000000007</v>
      </c>
      <c r="I780" s="509"/>
      <c r="J780" s="282">
        <f>'ведом. 2026-2028'!AF427</f>
        <v>9097.2000000000007</v>
      </c>
      <c r="K780" s="396"/>
      <c r="L780" s="104"/>
      <c r="N780" s="104"/>
      <c r="O780" s="104"/>
    </row>
    <row r="781" spans="1:15" s="93" customFormat="1" x14ac:dyDescent="0.25">
      <c r="A781" s="279" t="s">
        <v>56</v>
      </c>
      <c r="B781" s="457">
        <v>10</v>
      </c>
      <c r="C781" s="1" t="s">
        <v>7</v>
      </c>
      <c r="D781" s="232"/>
      <c r="E781" s="280"/>
      <c r="F781" s="282">
        <f>F783+F788</f>
        <v>349</v>
      </c>
      <c r="G781" s="509"/>
      <c r="H781" s="282">
        <f t="shared" ref="H781:K781" si="233">H783+H788</f>
        <v>3611</v>
      </c>
      <c r="I781" s="509">
        <f t="shared" si="233"/>
        <v>3262</v>
      </c>
      <c r="J781" s="282">
        <f t="shared" si="233"/>
        <v>4198</v>
      </c>
      <c r="K781" s="396">
        <f t="shared" si="233"/>
        <v>3849</v>
      </c>
      <c r="L781" s="104"/>
      <c r="N781" s="104"/>
      <c r="O781" s="104"/>
    </row>
    <row r="782" spans="1:15" s="93" customFormat="1" x14ac:dyDescent="0.25">
      <c r="A782" s="312" t="s">
        <v>173</v>
      </c>
      <c r="B782" s="459">
        <v>10</v>
      </c>
      <c r="C782" s="247" t="s">
        <v>7</v>
      </c>
      <c r="D782" s="296" t="s">
        <v>112</v>
      </c>
      <c r="E782" s="280"/>
      <c r="F782" s="282">
        <f>F783</f>
        <v>0</v>
      </c>
      <c r="G782" s="509"/>
      <c r="H782" s="282">
        <f t="shared" ref="H782:K782" si="234">H783</f>
        <v>3262</v>
      </c>
      <c r="I782" s="509">
        <f t="shared" si="234"/>
        <v>3262</v>
      </c>
      <c r="J782" s="282">
        <f t="shared" si="234"/>
        <v>3849</v>
      </c>
      <c r="K782" s="396">
        <f t="shared" si="234"/>
        <v>3849</v>
      </c>
      <c r="L782" s="104"/>
      <c r="N782" s="104"/>
      <c r="O782" s="104"/>
    </row>
    <row r="783" spans="1:15" s="93" customFormat="1" ht="31.5" x14ac:dyDescent="0.25">
      <c r="A783" s="267" t="s">
        <v>603</v>
      </c>
      <c r="B783" s="459">
        <v>10</v>
      </c>
      <c r="C783" s="247" t="s">
        <v>7</v>
      </c>
      <c r="D783" s="296" t="s">
        <v>604</v>
      </c>
      <c r="E783" s="248"/>
      <c r="F783" s="282">
        <f>F784</f>
        <v>0</v>
      </c>
      <c r="G783" s="509"/>
      <c r="H783" s="282">
        <f t="shared" ref="H783:K786" si="235">H784</f>
        <v>3262</v>
      </c>
      <c r="I783" s="509">
        <f t="shared" si="235"/>
        <v>3262</v>
      </c>
      <c r="J783" s="282">
        <f t="shared" si="235"/>
        <v>3849</v>
      </c>
      <c r="K783" s="396">
        <f t="shared" si="235"/>
        <v>3849</v>
      </c>
      <c r="L783" s="104"/>
      <c r="N783" s="104"/>
      <c r="O783" s="104"/>
    </row>
    <row r="784" spans="1:15" s="93" customFormat="1" ht="47.25" x14ac:dyDescent="0.25">
      <c r="A784" s="267" t="s">
        <v>606</v>
      </c>
      <c r="B784" s="459">
        <v>10</v>
      </c>
      <c r="C784" s="247" t="s">
        <v>7</v>
      </c>
      <c r="D784" s="296" t="s">
        <v>605</v>
      </c>
      <c r="E784" s="248"/>
      <c r="F784" s="282">
        <f>F785</f>
        <v>0</v>
      </c>
      <c r="G784" s="509"/>
      <c r="H784" s="282">
        <f t="shared" si="235"/>
        <v>3262</v>
      </c>
      <c r="I784" s="509">
        <f t="shared" si="235"/>
        <v>3262</v>
      </c>
      <c r="J784" s="282">
        <f t="shared" si="235"/>
        <v>3849</v>
      </c>
      <c r="K784" s="396">
        <f t="shared" si="235"/>
        <v>3849</v>
      </c>
      <c r="L784" s="104"/>
      <c r="N784" s="104"/>
      <c r="O784" s="104"/>
    </row>
    <row r="785" spans="1:15" s="93" customFormat="1" ht="47.25" x14ac:dyDescent="0.25">
      <c r="A785" s="267" t="s">
        <v>608</v>
      </c>
      <c r="B785" s="459">
        <v>10</v>
      </c>
      <c r="C785" s="247" t="s">
        <v>7</v>
      </c>
      <c r="D785" s="296" t="s">
        <v>607</v>
      </c>
      <c r="E785" s="248"/>
      <c r="F785" s="282">
        <f>F786</f>
        <v>0</v>
      </c>
      <c r="G785" s="509"/>
      <c r="H785" s="282">
        <f t="shared" si="235"/>
        <v>3262</v>
      </c>
      <c r="I785" s="509">
        <f t="shared" si="235"/>
        <v>3262</v>
      </c>
      <c r="J785" s="282">
        <f t="shared" si="235"/>
        <v>3849</v>
      </c>
      <c r="K785" s="396">
        <f t="shared" si="235"/>
        <v>3849</v>
      </c>
      <c r="L785" s="104"/>
      <c r="N785" s="104"/>
      <c r="O785" s="104"/>
    </row>
    <row r="786" spans="1:15" s="93" customFormat="1" x14ac:dyDescent="0.25">
      <c r="A786" s="267" t="s">
        <v>93</v>
      </c>
      <c r="B786" s="459">
        <v>10</v>
      </c>
      <c r="C786" s="247" t="s">
        <v>7</v>
      </c>
      <c r="D786" s="296" t="s">
        <v>607</v>
      </c>
      <c r="E786" s="248">
        <v>300</v>
      </c>
      <c r="F786" s="282">
        <f>F787</f>
        <v>0</v>
      </c>
      <c r="G786" s="509"/>
      <c r="H786" s="282">
        <f t="shared" si="235"/>
        <v>3262</v>
      </c>
      <c r="I786" s="509">
        <f t="shared" si="235"/>
        <v>3262</v>
      </c>
      <c r="J786" s="282">
        <f t="shared" si="235"/>
        <v>3849</v>
      </c>
      <c r="K786" s="396">
        <f t="shared" si="235"/>
        <v>3849</v>
      </c>
      <c r="L786" s="104"/>
      <c r="N786" s="104"/>
      <c r="O786" s="104"/>
    </row>
    <row r="787" spans="1:15" s="93" customFormat="1" x14ac:dyDescent="0.25">
      <c r="A787" s="267" t="s">
        <v>39</v>
      </c>
      <c r="B787" s="459">
        <v>10</v>
      </c>
      <c r="C787" s="247" t="s">
        <v>7</v>
      </c>
      <c r="D787" s="296" t="s">
        <v>607</v>
      </c>
      <c r="E787" s="248">
        <v>320</v>
      </c>
      <c r="F787" s="282">
        <f>'ведом. 2026-2028'!AD888</f>
        <v>0</v>
      </c>
      <c r="G787" s="509"/>
      <c r="H787" s="282">
        <f>'ведом. 2026-2028'!AE888</f>
        <v>3262</v>
      </c>
      <c r="I787" s="509">
        <v>3262</v>
      </c>
      <c r="J787" s="282">
        <f>'ведом. 2026-2028'!AF888</f>
        <v>3849</v>
      </c>
      <c r="K787" s="396">
        <v>3849</v>
      </c>
      <c r="L787" s="104"/>
      <c r="N787" s="104"/>
      <c r="O787" s="104"/>
    </row>
    <row r="788" spans="1:15" s="93" customFormat="1" x14ac:dyDescent="0.25">
      <c r="A788" s="279" t="s">
        <v>317</v>
      </c>
      <c r="B788" s="457">
        <v>10</v>
      </c>
      <c r="C788" s="1" t="s">
        <v>7</v>
      </c>
      <c r="D788" s="237" t="s">
        <v>133</v>
      </c>
      <c r="E788" s="466"/>
      <c r="F788" s="282">
        <f>F789</f>
        <v>349</v>
      </c>
      <c r="G788" s="509"/>
      <c r="H788" s="282">
        <f t="shared" ref="H788:J790" si="236">H789</f>
        <v>349</v>
      </c>
      <c r="I788" s="509"/>
      <c r="J788" s="282">
        <f t="shared" si="236"/>
        <v>349</v>
      </c>
      <c r="K788" s="396"/>
      <c r="L788" s="104"/>
      <c r="N788" s="104"/>
      <c r="O788" s="104"/>
    </row>
    <row r="789" spans="1:15" s="93" customFormat="1" x14ac:dyDescent="0.25">
      <c r="A789" s="327" t="s">
        <v>566</v>
      </c>
      <c r="B789" s="457">
        <v>10</v>
      </c>
      <c r="C789" s="1" t="s">
        <v>7</v>
      </c>
      <c r="D789" s="232" t="s">
        <v>565</v>
      </c>
      <c r="E789" s="466"/>
      <c r="F789" s="282">
        <f>F790</f>
        <v>349</v>
      </c>
      <c r="G789" s="509"/>
      <c r="H789" s="282">
        <f t="shared" si="236"/>
        <v>349</v>
      </c>
      <c r="I789" s="509"/>
      <c r="J789" s="282">
        <f t="shared" si="236"/>
        <v>349</v>
      </c>
      <c r="K789" s="396"/>
      <c r="L789" s="104"/>
      <c r="N789" s="104"/>
      <c r="O789" s="104"/>
    </row>
    <row r="790" spans="1:15" s="93" customFormat="1" x14ac:dyDescent="0.25">
      <c r="A790" s="279" t="s">
        <v>93</v>
      </c>
      <c r="B790" s="457">
        <v>10</v>
      </c>
      <c r="C790" s="1" t="s">
        <v>7</v>
      </c>
      <c r="D790" s="232" t="s">
        <v>565</v>
      </c>
      <c r="E790" s="280">
        <v>300</v>
      </c>
      <c r="F790" s="282">
        <f>F791</f>
        <v>349</v>
      </c>
      <c r="G790" s="509"/>
      <c r="H790" s="282">
        <f t="shared" si="236"/>
        <v>349</v>
      </c>
      <c r="I790" s="509"/>
      <c r="J790" s="282">
        <f t="shared" si="236"/>
        <v>349</v>
      </c>
      <c r="K790" s="396"/>
      <c r="L790" s="104"/>
      <c r="N790" s="104"/>
      <c r="O790" s="104"/>
    </row>
    <row r="791" spans="1:15" s="93" customFormat="1" x14ac:dyDescent="0.25">
      <c r="A791" s="435" t="s">
        <v>127</v>
      </c>
      <c r="B791" s="457">
        <v>10</v>
      </c>
      <c r="C791" s="1" t="s">
        <v>7</v>
      </c>
      <c r="D791" s="232" t="s">
        <v>565</v>
      </c>
      <c r="E791" s="280">
        <v>310</v>
      </c>
      <c r="F791" s="282">
        <f>'ведом. 2026-2028'!AD432</f>
        <v>349</v>
      </c>
      <c r="G791" s="509"/>
      <c r="H791" s="282">
        <f>'ведом. 2026-2028'!AE432</f>
        <v>349</v>
      </c>
      <c r="I791" s="509"/>
      <c r="J791" s="282">
        <f>'ведом. 2026-2028'!AF432</f>
        <v>349</v>
      </c>
      <c r="K791" s="396"/>
      <c r="L791" s="104"/>
      <c r="N791" s="104"/>
      <c r="O791" s="104"/>
    </row>
    <row r="792" spans="1:15" s="93" customFormat="1" x14ac:dyDescent="0.25">
      <c r="A792" s="435" t="s">
        <v>30</v>
      </c>
      <c r="B792" s="457">
        <v>10</v>
      </c>
      <c r="C792" s="1" t="s">
        <v>47</v>
      </c>
      <c r="D792" s="278"/>
      <c r="E792" s="280"/>
      <c r="F792" s="282">
        <f t="shared" ref="F792:K792" si="237">F793+F803</f>
        <v>40449.9</v>
      </c>
      <c r="G792" s="509">
        <f t="shared" si="237"/>
        <v>31345.4</v>
      </c>
      <c r="H792" s="282">
        <f t="shared" si="237"/>
        <v>46949.7</v>
      </c>
      <c r="I792" s="509">
        <f t="shared" si="237"/>
        <v>34213.5</v>
      </c>
      <c r="J792" s="282">
        <f t="shared" si="237"/>
        <v>46111.4</v>
      </c>
      <c r="K792" s="396">
        <f t="shared" si="237"/>
        <v>33655.4</v>
      </c>
      <c r="L792" s="104"/>
      <c r="N792" s="104"/>
      <c r="O792" s="104"/>
    </row>
    <row r="793" spans="1:15" s="93" customFormat="1" x14ac:dyDescent="0.25">
      <c r="A793" s="330" t="s">
        <v>251</v>
      </c>
      <c r="B793" s="457">
        <v>10</v>
      </c>
      <c r="C793" s="1" t="s">
        <v>47</v>
      </c>
      <c r="D793" s="278" t="s">
        <v>96</v>
      </c>
      <c r="E793" s="280"/>
      <c r="F793" s="282">
        <f t="shared" ref="F793:K793" si="238">F794</f>
        <v>19062</v>
      </c>
      <c r="G793" s="509">
        <f t="shared" si="238"/>
        <v>19062</v>
      </c>
      <c r="H793" s="282">
        <f t="shared" si="238"/>
        <v>19062</v>
      </c>
      <c r="I793" s="509">
        <f t="shared" si="238"/>
        <v>19062</v>
      </c>
      <c r="J793" s="282">
        <f t="shared" si="238"/>
        <v>19062</v>
      </c>
      <c r="K793" s="396">
        <f t="shared" si="238"/>
        <v>19062</v>
      </c>
      <c r="L793" s="104"/>
      <c r="N793" s="104"/>
      <c r="O793" s="104"/>
    </row>
    <row r="794" spans="1:15" s="93" customFormat="1" x14ac:dyDescent="0.25">
      <c r="A794" s="330" t="s">
        <v>420</v>
      </c>
      <c r="B794" s="457">
        <v>10</v>
      </c>
      <c r="C794" s="1" t="s">
        <v>47</v>
      </c>
      <c r="D794" s="278" t="s">
        <v>113</v>
      </c>
      <c r="E794" s="280"/>
      <c r="F794" s="282">
        <f t="shared" ref="F794:K795" si="239">F795</f>
        <v>19062</v>
      </c>
      <c r="G794" s="509">
        <f t="shared" si="239"/>
        <v>19062</v>
      </c>
      <c r="H794" s="282">
        <f t="shared" si="239"/>
        <v>19062</v>
      </c>
      <c r="I794" s="509">
        <f>I795</f>
        <v>19062</v>
      </c>
      <c r="J794" s="282">
        <f t="shared" si="239"/>
        <v>19062</v>
      </c>
      <c r="K794" s="396">
        <f t="shared" si="239"/>
        <v>19062</v>
      </c>
      <c r="L794" s="104"/>
      <c r="N794" s="104"/>
      <c r="O794" s="104"/>
    </row>
    <row r="795" spans="1:15" s="93" customFormat="1" x14ac:dyDescent="0.25">
      <c r="A795" s="330" t="s">
        <v>255</v>
      </c>
      <c r="B795" s="457">
        <v>10</v>
      </c>
      <c r="C795" s="1" t="s">
        <v>47</v>
      </c>
      <c r="D795" s="232" t="s">
        <v>421</v>
      </c>
      <c r="E795" s="280"/>
      <c r="F795" s="282">
        <f t="shared" si="239"/>
        <v>19062</v>
      </c>
      <c r="G795" s="509">
        <f t="shared" si="239"/>
        <v>19062</v>
      </c>
      <c r="H795" s="282">
        <f t="shared" si="239"/>
        <v>19062</v>
      </c>
      <c r="I795" s="509">
        <f t="shared" si="239"/>
        <v>19062</v>
      </c>
      <c r="J795" s="282">
        <f t="shared" si="239"/>
        <v>19062</v>
      </c>
      <c r="K795" s="396">
        <f t="shared" si="239"/>
        <v>19062</v>
      </c>
      <c r="L795" s="104"/>
      <c r="N795" s="104"/>
      <c r="O795" s="104"/>
    </row>
    <row r="796" spans="1:15" s="93" customFormat="1" ht="47.25" x14ac:dyDescent="0.25">
      <c r="A796" s="436" t="s">
        <v>252</v>
      </c>
      <c r="B796" s="457">
        <v>10</v>
      </c>
      <c r="C796" s="1" t="s">
        <v>47</v>
      </c>
      <c r="D796" s="232" t="s">
        <v>441</v>
      </c>
      <c r="E796" s="280"/>
      <c r="F796" s="282">
        <f>F801+F799+F797</f>
        <v>19062</v>
      </c>
      <c r="G796" s="509">
        <f t="shared" ref="G796:K796" si="240">G801+G799+G797</f>
        <v>19062</v>
      </c>
      <c r="H796" s="282">
        <f t="shared" si="240"/>
        <v>19062</v>
      </c>
      <c r="I796" s="509">
        <f t="shared" si="240"/>
        <v>19062</v>
      </c>
      <c r="J796" s="282">
        <f t="shared" si="240"/>
        <v>19062</v>
      </c>
      <c r="K796" s="396">
        <f t="shared" si="240"/>
        <v>19062</v>
      </c>
      <c r="L796" s="104"/>
      <c r="N796" s="104"/>
      <c r="O796" s="104"/>
    </row>
    <row r="797" spans="1:15" s="93" customFormat="1" ht="47.25" x14ac:dyDescent="0.25">
      <c r="A797" s="267" t="s">
        <v>40</v>
      </c>
      <c r="B797" s="457">
        <v>10</v>
      </c>
      <c r="C797" s="1" t="s">
        <v>47</v>
      </c>
      <c r="D797" s="232" t="s">
        <v>441</v>
      </c>
      <c r="E797" s="280">
        <v>100</v>
      </c>
      <c r="F797" s="282">
        <f t="shared" ref="F797:K797" si="241">F798</f>
        <v>724</v>
      </c>
      <c r="G797" s="509">
        <f t="shared" si="241"/>
        <v>724</v>
      </c>
      <c r="H797" s="282">
        <f t="shared" si="241"/>
        <v>724</v>
      </c>
      <c r="I797" s="509">
        <f t="shared" si="241"/>
        <v>724</v>
      </c>
      <c r="J797" s="282">
        <f t="shared" si="241"/>
        <v>724</v>
      </c>
      <c r="K797" s="396">
        <f t="shared" si="241"/>
        <v>724</v>
      </c>
      <c r="L797" s="104"/>
      <c r="N797" s="104"/>
      <c r="O797" s="104"/>
    </row>
    <row r="798" spans="1:15" s="93" customFormat="1" x14ac:dyDescent="0.25">
      <c r="A798" s="267" t="s">
        <v>65</v>
      </c>
      <c r="B798" s="457">
        <v>10</v>
      </c>
      <c r="C798" s="1" t="s">
        <v>47</v>
      </c>
      <c r="D798" s="232" t="s">
        <v>441</v>
      </c>
      <c r="E798" s="280">
        <v>110</v>
      </c>
      <c r="F798" s="282">
        <f>'ведом. 2026-2028'!AD433</f>
        <v>724</v>
      </c>
      <c r="G798" s="509">
        <f>F798</f>
        <v>724</v>
      </c>
      <c r="H798" s="282">
        <f>'ведом. 2026-2028'!AE433</f>
        <v>724</v>
      </c>
      <c r="I798" s="509">
        <f>H798</f>
        <v>724</v>
      </c>
      <c r="J798" s="282">
        <f>'ведом. 2026-2028'!AF433</f>
        <v>724</v>
      </c>
      <c r="K798" s="396">
        <f>J798</f>
        <v>724</v>
      </c>
      <c r="L798" s="104"/>
      <c r="N798" s="104"/>
      <c r="O798" s="104"/>
    </row>
    <row r="799" spans="1:15" s="93" customFormat="1" x14ac:dyDescent="0.25">
      <c r="A799" s="435" t="s">
        <v>116</v>
      </c>
      <c r="B799" s="457">
        <v>10</v>
      </c>
      <c r="C799" s="1" t="s">
        <v>47</v>
      </c>
      <c r="D799" s="232" t="s">
        <v>441</v>
      </c>
      <c r="E799" s="280">
        <v>200</v>
      </c>
      <c r="F799" s="282">
        <f t="shared" ref="F799:K799" si="242">F800</f>
        <v>182</v>
      </c>
      <c r="G799" s="509">
        <f t="shared" si="242"/>
        <v>182</v>
      </c>
      <c r="H799" s="282">
        <f t="shared" si="242"/>
        <v>182</v>
      </c>
      <c r="I799" s="509">
        <f t="shared" si="242"/>
        <v>182</v>
      </c>
      <c r="J799" s="282">
        <f t="shared" si="242"/>
        <v>182</v>
      </c>
      <c r="K799" s="396">
        <f t="shared" si="242"/>
        <v>182</v>
      </c>
      <c r="L799" s="104"/>
      <c r="N799" s="104"/>
      <c r="O799" s="104"/>
    </row>
    <row r="800" spans="1:15" s="93" customFormat="1" x14ac:dyDescent="0.25">
      <c r="A800" s="435" t="s">
        <v>50</v>
      </c>
      <c r="B800" s="457">
        <v>10</v>
      </c>
      <c r="C800" s="1" t="s">
        <v>47</v>
      </c>
      <c r="D800" s="232" t="s">
        <v>441</v>
      </c>
      <c r="E800" s="280">
        <v>240</v>
      </c>
      <c r="F800" s="282">
        <f>'ведом. 2026-2028'!AD700</f>
        <v>182</v>
      </c>
      <c r="G800" s="509">
        <f>F800</f>
        <v>182</v>
      </c>
      <c r="H800" s="282">
        <f>'ведом. 2026-2028'!AE700</f>
        <v>182</v>
      </c>
      <c r="I800" s="509">
        <f>H800</f>
        <v>182</v>
      </c>
      <c r="J800" s="282">
        <f>'ведом. 2026-2028'!AF700</f>
        <v>182</v>
      </c>
      <c r="K800" s="396">
        <f>J800</f>
        <v>182</v>
      </c>
      <c r="L800" s="104"/>
      <c r="N800" s="104"/>
      <c r="O800" s="104"/>
    </row>
    <row r="801" spans="1:15" s="93" customFormat="1" x14ac:dyDescent="0.25">
      <c r="A801" s="435" t="s">
        <v>93</v>
      </c>
      <c r="B801" s="457">
        <v>10</v>
      </c>
      <c r="C801" s="1" t="s">
        <v>47</v>
      </c>
      <c r="D801" s="232" t="s">
        <v>441</v>
      </c>
      <c r="E801" s="280">
        <v>300</v>
      </c>
      <c r="F801" s="282">
        <f t="shared" ref="F801:K801" si="243">F802</f>
        <v>18156</v>
      </c>
      <c r="G801" s="509">
        <f t="shared" si="243"/>
        <v>18156</v>
      </c>
      <c r="H801" s="282">
        <f t="shared" si="243"/>
        <v>18156</v>
      </c>
      <c r="I801" s="509">
        <f t="shared" si="243"/>
        <v>18156</v>
      </c>
      <c r="J801" s="282">
        <f t="shared" si="243"/>
        <v>18156</v>
      </c>
      <c r="K801" s="396">
        <f t="shared" si="243"/>
        <v>18156</v>
      </c>
      <c r="L801" s="104"/>
      <c r="N801" s="104"/>
      <c r="O801" s="104"/>
    </row>
    <row r="802" spans="1:15" s="93" customFormat="1" x14ac:dyDescent="0.25">
      <c r="A802" s="435" t="s">
        <v>127</v>
      </c>
      <c r="B802" s="457">
        <v>10</v>
      </c>
      <c r="C802" s="1" t="s">
        <v>47</v>
      </c>
      <c r="D802" s="232" t="s">
        <v>441</v>
      </c>
      <c r="E802" s="280">
        <v>310</v>
      </c>
      <c r="F802" s="282">
        <f>'ведом. 2026-2028'!AD702</f>
        <v>18156</v>
      </c>
      <c r="G802" s="509">
        <f>F802</f>
        <v>18156</v>
      </c>
      <c r="H802" s="282">
        <f>'ведом. 2026-2028'!AE702</f>
        <v>18156</v>
      </c>
      <c r="I802" s="509">
        <f>H802</f>
        <v>18156</v>
      </c>
      <c r="J802" s="282">
        <f>'ведом. 2026-2028'!AF702</f>
        <v>18156</v>
      </c>
      <c r="K802" s="396">
        <f>J802</f>
        <v>18156</v>
      </c>
      <c r="L802" s="104"/>
      <c r="N802" s="104"/>
      <c r="O802" s="104"/>
    </row>
    <row r="803" spans="1:15" s="93" customFormat="1" x14ac:dyDescent="0.25">
      <c r="A803" s="330" t="s">
        <v>173</v>
      </c>
      <c r="B803" s="457">
        <v>10</v>
      </c>
      <c r="C803" s="1" t="s">
        <v>47</v>
      </c>
      <c r="D803" s="232" t="s">
        <v>112</v>
      </c>
      <c r="E803" s="280"/>
      <c r="F803" s="282">
        <f>F804</f>
        <v>21387.9</v>
      </c>
      <c r="G803" s="509">
        <f t="shared" ref="G803:K803" si="244">G804</f>
        <v>12283.4</v>
      </c>
      <c r="H803" s="282">
        <f t="shared" si="244"/>
        <v>27887.7</v>
      </c>
      <c r="I803" s="509">
        <f t="shared" si="244"/>
        <v>15151.5</v>
      </c>
      <c r="J803" s="282">
        <f t="shared" si="244"/>
        <v>27049.4</v>
      </c>
      <c r="K803" s="396">
        <f t="shared" si="244"/>
        <v>14593.4</v>
      </c>
      <c r="L803" s="104"/>
      <c r="N803" s="104"/>
      <c r="O803" s="104"/>
    </row>
    <row r="804" spans="1:15" s="93" customFormat="1" x14ac:dyDescent="0.25">
      <c r="A804" s="330" t="s">
        <v>172</v>
      </c>
      <c r="B804" s="457">
        <v>10</v>
      </c>
      <c r="C804" s="1" t="s">
        <v>47</v>
      </c>
      <c r="D804" s="232" t="s">
        <v>139</v>
      </c>
      <c r="E804" s="280"/>
      <c r="F804" s="282">
        <f t="shared" ref="F804:K805" si="245">F805</f>
        <v>21387.9</v>
      </c>
      <c r="G804" s="509">
        <f t="shared" si="245"/>
        <v>12283.4</v>
      </c>
      <c r="H804" s="282">
        <f t="shared" si="245"/>
        <v>27887.7</v>
      </c>
      <c r="I804" s="509">
        <f t="shared" si="245"/>
        <v>15151.5</v>
      </c>
      <c r="J804" s="282">
        <f t="shared" si="245"/>
        <v>27049.4</v>
      </c>
      <c r="K804" s="396">
        <f t="shared" si="245"/>
        <v>14593.4</v>
      </c>
      <c r="L804" s="104"/>
      <c r="N804" s="104"/>
      <c r="O804" s="104"/>
    </row>
    <row r="805" spans="1:15" s="93" customFormat="1" ht="47.25" x14ac:dyDescent="0.25">
      <c r="A805" s="330" t="s">
        <v>403</v>
      </c>
      <c r="B805" s="457">
        <v>10</v>
      </c>
      <c r="C805" s="1" t="s">
        <v>47</v>
      </c>
      <c r="D805" s="232" t="s">
        <v>138</v>
      </c>
      <c r="E805" s="280"/>
      <c r="F805" s="282">
        <f>F806</f>
        <v>21387.9</v>
      </c>
      <c r="G805" s="509">
        <f t="shared" si="245"/>
        <v>12283.4</v>
      </c>
      <c r="H805" s="282">
        <f t="shared" si="245"/>
        <v>27887.7</v>
      </c>
      <c r="I805" s="509">
        <f t="shared" si="245"/>
        <v>15151.5</v>
      </c>
      <c r="J805" s="282">
        <f t="shared" si="245"/>
        <v>27049.4</v>
      </c>
      <c r="K805" s="396">
        <f t="shared" si="245"/>
        <v>14593.4</v>
      </c>
      <c r="L805" s="104"/>
      <c r="N805" s="104"/>
      <c r="O805" s="104"/>
    </row>
    <row r="806" spans="1:15" s="93" customFormat="1" x14ac:dyDescent="0.25">
      <c r="A806" s="330" t="s">
        <v>170</v>
      </c>
      <c r="B806" s="457">
        <v>10</v>
      </c>
      <c r="C806" s="1" t="s">
        <v>47</v>
      </c>
      <c r="D806" s="232" t="s">
        <v>171</v>
      </c>
      <c r="E806" s="280"/>
      <c r="F806" s="282">
        <f t="shared" ref="F806:K807" si="246">F807</f>
        <v>21387.9</v>
      </c>
      <c r="G806" s="509">
        <f t="shared" si="246"/>
        <v>12283.4</v>
      </c>
      <c r="H806" s="282">
        <f t="shared" si="246"/>
        <v>27887.7</v>
      </c>
      <c r="I806" s="509">
        <f t="shared" si="246"/>
        <v>15151.5</v>
      </c>
      <c r="J806" s="282">
        <f t="shared" si="246"/>
        <v>27049.4</v>
      </c>
      <c r="K806" s="396">
        <f t="shared" si="246"/>
        <v>14593.4</v>
      </c>
      <c r="L806" s="104"/>
      <c r="N806" s="104"/>
      <c r="O806" s="104"/>
    </row>
    <row r="807" spans="1:15" s="93" customFormat="1" x14ac:dyDescent="0.25">
      <c r="A807" s="435" t="s">
        <v>93</v>
      </c>
      <c r="B807" s="457">
        <v>10</v>
      </c>
      <c r="C807" s="1" t="s">
        <v>47</v>
      </c>
      <c r="D807" s="232" t="s">
        <v>171</v>
      </c>
      <c r="E807" s="280">
        <v>300</v>
      </c>
      <c r="F807" s="282">
        <f t="shared" si="246"/>
        <v>21387.9</v>
      </c>
      <c r="G807" s="509">
        <f t="shared" si="246"/>
        <v>12283.4</v>
      </c>
      <c r="H807" s="282">
        <f t="shared" si="246"/>
        <v>27887.7</v>
      </c>
      <c r="I807" s="509">
        <f t="shared" si="246"/>
        <v>15151.5</v>
      </c>
      <c r="J807" s="282">
        <f t="shared" si="246"/>
        <v>27049.4</v>
      </c>
      <c r="K807" s="396">
        <f t="shared" si="246"/>
        <v>14593.4</v>
      </c>
      <c r="L807" s="104"/>
      <c r="N807" s="104"/>
      <c r="O807" s="104"/>
    </row>
    <row r="808" spans="1:15" s="93" customFormat="1" x14ac:dyDescent="0.25">
      <c r="A808" s="435" t="s">
        <v>23</v>
      </c>
      <c r="B808" s="457">
        <v>10</v>
      </c>
      <c r="C808" s="1" t="s">
        <v>47</v>
      </c>
      <c r="D808" s="232" t="s">
        <v>171</v>
      </c>
      <c r="E808" s="280">
        <v>320</v>
      </c>
      <c r="F808" s="282">
        <f>'ведом. 2026-2028'!AD895</f>
        <v>21387.9</v>
      </c>
      <c r="G808" s="509">
        <v>12283.4</v>
      </c>
      <c r="H808" s="282">
        <f>'ведом. 2026-2028'!AE895</f>
        <v>27887.7</v>
      </c>
      <c r="I808" s="509">
        <v>15151.5</v>
      </c>
      <c r="J808" s="282">
        <f>'ведом. 2026-2028'!AF895</f>
        <v>27049.4</v>
      </c>
      <c r="K808" s="396">
        <v>14593.4</v>
      </c>
      <c r="L808" s="104"/>
      <c r="M808" s="104"/>
      <c r="N808" s="104"/>
      <c r="O808" s="104"/>
    </row>
    <row r="809" spans="1:15" s="93" customFormat="1" x14ac:dyDescent="0.25">
      <c r="A809" s="435" t="s">
        <v>32</v>
      </c>
      <c r="B809" s="457">
        <v>10</v>
      </c>
      <c r="C809" s="1" t="s">
        <v>91</v>
      </c>
      <c r="D809" s="278"/>
      <c r="E809" s="342"/>
      <c r="F809" s="282">
        <f t="shared" ref="F809:F817" si="247">F810</f>
        <v>140</v>
      </c>
      <c r="G809" s="509"/>
      <c r="H809" s="282">
        <f>H810</f>
        <v>140</v>
      </c>
      <c r="I809" s="509"/>
      <c r="J809" s="282">
        <f>J810</f>
        <v>140</v>
      </c>
      <c r="K809" s="396"/>
      <c r="L809" s="104"/>
      <c r="N809" s="104"/>
      <c r="O809" s="104"/>
    </row>
    <row r="810" spans="1:15" s="93" customFormat="1" x14ac:dyDescent="0.25">
      <c r="A810" s="330" t="s">
        <v>281</v>
      </c>
      <c r="B810" s="457">
        <v>10</v>
      </c>
      <c r="C810" s="1" t="s">
        <v>91</v>
      </c>
      <c r="D810" s="232" t="s">
        <v>105</v>
      </c>
      <c r="E810" s="342"/>
      <c r="F810" s="282">
        <f t="shared" si="247"/>
        <v>140</v>
      </c>
      <c r="G810" s="509"/>
      <c r="H810" s="282">
        <f>H811</f>
        <v>140</v>
      </c>
      <c r="I810" s="509"/>
      <c r="J810" s="282">
        <f>J811</f>
        <v>140</v>
      </c>
      <c r="K810" s="396"/>
      <c r="L810" s="104"/>
      <c r="N810" s="104"/>
      <c r="O810" s="104"/>
    </row>
    <row r="811" spans="1:15" s="93" customFormat="1" ht="31.5" x14ac:dyDescent="0.25">
      <c r="A811" s="325" t="s">
        <v>328</v>
      </c>
      <c r="B811" s="457">
        <v>10</v>
      </c>
      <c r="C811" s="1" t="s">
        <v>91</v>
      </c>
      <c r="D811" s="232" t="s">
        <v>492</v>
      </c>
      <c r="E811" s="342"/>
      <c r="F811" s="282">
        <f t="shared" si="247"/>
        <v>140</v>
      </c>
      <c r="G811" s="509"/>
      <c r="H811" s="282">
        <f>H812</f>
        <v>140</v>
      </c>
      <c r="I811" s="509"/>
      <c r="J811" s="282">
        <f>J812</f>
        <v>140</v>
      </c>
      <c r="K811" s="396"/>
      <c r="L811" s="104"/>
      <c r="N811" s="104"/>
      <c r="O811" s="104"/>
    </row>
    <row r="812" spans="1:15" s="93" customFormat="1" x14ac:dyDescent="0.25">
      <c r="A812" s="322" t="s">
        <v>494</v>
      </c>
      <c r="B812" s="457">
        <v>10</v>
      </c>
      <c r="C812" s="1" t="s">
        <v>91</v>
      </c>
      <c r="D812" s="232" t="s">
        <v>493</v>
      </c>
      <c r="E812" s="342"/>
      <c r="F812" s="282">
        <f>F816+F813</f>
        <v>140</v>
      </c>
      <c r="G812" s="509"/>
      <c r="H812" s="282">
        <f>H816+H813</f>
        <v>140</v>
      </c>
      <c r="I812" s="509"/>
      <c r="J812" s="282">
        <f>J816+J813</f>
        <v>140</v>
      </c>
      <c r="K812" s="396"/>
      <c r="L812" s="104"/>
      <c r="N812" s="104"/>
      <c r="O812" s="104"/>
    </row>
    <row r="813" spans="1:15" s="93" customFormat="1" x14ac:dyDescent="0.25">
      <c r="A813" s="436" t="s">
        <v>549</v>
      </c>
      <c r="B813" s="457">
        <v>10</v>
      </c>
      <c r="C813" s="1" t="s">
        <v>91</v>
      </c>
      <c r="D813" s="232" t="s">
        <v>550</v>
      </c>
      <c r="E813" s="479"/>
      <c r="F813" s="282">
        <f>F814</f>
        <v>70</v>
      </c>
      <c r="G813" s="509"/>
      <c r="H813" s="282">
        <f>H814</f>
        <v>70</v>
      </c>
      <c r="I813" s="509"/>
      <c r="J813" s="282">
        <f>J814</f>
        <v>70</v>
      </c>
      <c r="K813" s="396"/>
      <c r="L813" s="104"/>
      <c r="N813" s="104"/>
      <c r="O813" s="104"/>
    </row>
    <row r="814" spans="1:15" s="93" customFormat="1" ht="31.5" x14ac:dyDescent="0.25">
      <c r="A814" s="435" t="s">
        <v>58</v>
      </c>
      <c r="B814" s="457">
        <v>10</v>
      </c>
      <c r="C814" s="1" t="s">
        <v>91</v>
      </c>
      <c r="D814" s="232" t="s">
        <v>550</v>
      </c>
      <c r="E814" s="479">
        <v>600</v>
      </c>
      <c r="F814" s="282">
        <f>F815</f>
        <v>70</v>
      </c>
      <c r="G814" s="509"/>
      <c r="H814" s="282">
        <f>H815</f>
        <v>70</v>
      </c>
      <c r="I814" s="509"/>
      <c r="J814" s="282">
        <f>J815</f>
        <v>70</v>
      </c>
      <c r="K814" s="396"/>
      <c r="L814" s="104"/>
      <c r="N814" s="104"/>
      <c r="O814" s="104"/>
    </row>
    <row r="815" spans="1:15" s="93" customFormat="1" ht="31.5" x14ac:dyDescent="0.25">
      <c r="A815" s="454" t="s">
        <v>387</v>
      </c>
      <c r="B815" s="457">
        <v>10</v>
      </c>
      <c r="C815" s="1" t="s">
        <v>91</v>
      </c>
      <c r="D815" s="232" t="s">
        <v>550</v>
      </c>
      <c r="E815" s="479">
        <v>630</v>
      </c>
      <c r="F815" s="282">
        <f>'ведом. 2026-2028'!AD446</f>
        <v>70</v>
      </c>
      <c r="G815" s="509"/>
      <c r="H815" s="282">
        <f>'ведом. 2026-2028'!AE446</f>
        <v>70</v>
      </c>
      <c r="I815" s="509"/>
      <c r="J815" s="282">
        <f>'ведом. 2026-2028'!AF446</f>
        <v>70</v>
      </c>
      <c r="K815" s="396"/>
      <c r="L815" s="104"/>
      <c r="N815" s="104"/>
      <c r="O815" s="104"/>
    </row>
    <row r="816" spans="1:15" s="93" customFormat="1" ht="31.5" x14ac:dyDescent="0.25">
      <c r="A816" s="436" t="s">
        <v>537</v>
      </c>
      <c r="B816" s="457">
        <v>10</v>
      </c>
      <c r="C816" s="1" t="s">
        <v>91</v>
      </c>
      <c r="D816" s="232" t="s">
        <v>538</v>
      </c>
      <c r="E816" s="479"/>
      <c r="F816" s="282">
        <f t="shared" si="247"/>
        <v>70</v>
      </c>
      <c r="G816" s="509"/>
      <c r="H816" s="282">
        <f>H817</f>
        <v>70</v>
      </c>
      <c r="I816" s="509"/>
      <c r="J816" s="282">
        <f>J817</f>
        <v>70</v>
      </c>
      <c r="K816" s="396"/>
      <c r="L816" s="104"/>
      <c r="N816" s="104"/>
      <c r="O816" s="104"/>
    </row>
    <row r="817" spans="1:15" s="93" customFormat="1" ht="31.5" x14ac:dyDescent="0.25">
      <c r="A817" s="435" t="s">
        <v>58</v>
      </c>
      <c r="B817" s="457">
        <v>10</v>
      </c>
      <c r="C817" s="1" t="s">
        <v>91</v>
      </c>
      <c r="D817" s="232" t="s">
        <v>538</v>
      </c>
      <c r="E817" s="479">
        <v>600</v>
      </c>
      <c r="F817" s="282">
        <f t="shared" si="247"/>
        <v>70</v>
      </c>
      <c r="G817" s="509"/>
      <c r="H817" s="282">
        <f>H818</f>
        <v>70</v>
      </c>
      <c r="I817" s="509"/>
      <c r="J817" s="282">
        <f>J818</f>
        <v>70</v>
      </c>
      <c r="K817" s="396"/>
      <c r="L817" s="104"/>
      <c r="N817" s="104"/>
      <c r="O817" s="104"/>
    </row>
    <row r="818" spans="1:15" s="93" customFormat="1" ht="31.5" x14ac:dyDescent="0.25">
      <c r="A818" s="454" t="s">
        <v>387</v>
      </c>
      <c r="B818" s="457">
        <v>10</v>
      </c>
      <c r="C818" s="1" t="s">
        <v>91</v>
      </c>
      <c r="D818" s="232" t="s">
        <v>538</v>
      </c>
      <c r="E818" s="479">
        <v>630</v>
      </c>
      <c r="F818" s="282">
        <f>'ведом. 2026-2028'!AD449</f>
        <v>70</v>
      </c>
      <c r="G818" s="509"/>
      <c r="H818" s="282">
        <f>'ведом. 2026-2028'!AE449</f>
        <v>70</v>
      </c>
      <c r="I818" s="509"/>
      <c r="J818" s="282">
        <f>'ведом. 2026-2028'!AF449</f>
        <v>70</v>
      </c>
      <c r="K818" s="396"/>
      <c r="L818" s="104"/>
      <c r="N818" s="104"/>
      <c r="O818" s="104"/>
    </row>
    <row r="819" spans="1:15" s="93" customFormat="1" x14ac:dyDescent="0.25">
      <c r="A819" s="448" t="s">
        <v>13</v>
      </c>
      <c r="B819" s="114">
        <v>11</v>
      </c>
      <c r="C819" s="303"/>
      <c r="D819" s="365"/>
      <c r="E819" s="464"/>
      <c r="F819" s="108">
        <f>F820+F834</f>
        <v>159536.5</v>
      </c>
      <c r="G819" s="510"/>
      <c r="H819" s="108">
        <f>H820+H834</f>
        <v>149801.4</v>
      </c>
      <c r="I819" s="510"/>
      <c r="J819" s="108">
        <f>J820+J834</f>
        <v>151495.4</v>
      </c>
      <c r="K819" s="395"/>
      <c r="L819" s="104"/>
      <c r="N819" s="104"/>
      <c r="O819" s="104"/>
    </row>
    <row r="820" spans="1:15" s="93" customFormat="1" x14ac:dyDescent="0.25">
      <c r="A820" s="435" t="s">
        <v>34</v>
      </c>
      <c r="B820" s="457">
        <v>11</v>
      </c>
      <c r="C820" s="1" t="s">
        <v>29</v>
      </c>
      <c r="D820" s="232"/>
      <c r="E820" s="466"/>
      <c r="F820" s="282">
        <f>F821</f>
        <v>10832.5</v>
      </c>
      <c r="G820" s="509"/>
      <c r="H820" s="282">
        <f t="shared" ref="H820:J820" si="248">H821</f>
        <v>3727.4</v>
      </c>
      <c r="I820" s="509"/>
      <c r="J820" s="282">
        <f t="shared" si="248"/>
        <v>3727.4</v>
      </c>
      <c r="K820" s="396"/>
      <c r="L820" s="104"/>
      <c r="N820" s="104"/>
      <c r="O820" s="104"/>
    </row>
    <row r="821" spans="1:15" s="93" customFormat="1" x14ac:dyDescent="0.25">
      <c r="A821" s="330" t="s">
        <v>149</v>
      </c>
      <c r="B821" s="457">
        <v>11</v>
      </c>
      <c r="C821" s="1" t="s">
        <v>29</v>
      </c>
      <c r="D821" s="232" t="s">
        <v>111</v>
      </c>
      <c r="E821" s="466"/>
      <c r="F821" s="282">
        <f>F822+F830</f>
        <v>10832.5</v>
      </c>
      <c r="G821" s="509"/>
      <c r="H821" s="282">
        <f>H822+H830</f>
        <v>3727.4</v>
      </c>
      <c r="I821" s="509"/>
      <c r="J821" s="282">
        <f>J822+J830</f>
        <v>3727.4</v>
      </c>
      <c r="K821" s="396"/>
      <c r="L821" s="104"/>
      <c r="N821" s="104"/>
      <c r="O821" s="104"/>
    </row>
    <row r="822" spans="1:15" s="93" customFormat="1" x14ac:dyDescent="0.25">
      <c r="A822" s="330" t="s">
        <v>150</v>
      </c>
      <c r="B822" s="457">
        <v>11</v>
      </c>
      <c r="C822" s="1" t="s">
        <v>29</v>
      </c>
      <c r="D822" s="232" t="s">
        <v>115</v>
      </c>
      <c r="E822" s="466"/>
      <c r="F822" s="282">
        <f>F823</f>
        <v>3636.5</v>
      </c>
      <c r="G822" s="509"/>
      <c r="H822" s="282">
        <f>H823</f>
        <v>3727.4</v>
      </c>
      <c r="I822" s="509"/>
      <c r="J822" s="282">
        <f>J823</f>
        <v>3727.4</v>
      </c>
      <c r="K822" s="396"/>
      <c r="L822" s="104"/>
      <c r="N822" s="104"/>
      <c r="O822" s="104"/>
    </row>
    <row r="823" spans="1:15" s="93" customFormat="1" ht="31.5" x14ac:dyDescent="0.25">
      <c r="A823" s="313" t="s">
        <v>660</v>
      </c>
      <c r="B823" s="457">
        <v>11</v>
      </c>
      <c r="C823" s="1" t="s">
        <v>29</v>
      </c>
      <c r="D823" s="232" t="s">
        <v>125</v>
      </c>
      <c r="E823" s="466"/>
      <c r="F823" s="282">
        <f>F824</f>
        <v>3636.5</v>
      </c>
      <c r="G823" s="509"/>
      <c r="H823" s="282">
        <f>H824</f>
        <v>3727.4</v>
      </c>
      <c r="I823" s="509"/>
      <c r="J823" s="282">
        <f>J824</f>
        <v>3727.4</v>
      </c>
      <c r="K823" s="396"/>
      <c r="L823" s="104"/>
      <c r="N823" s="104"/>
      <c r="O823" s="104"/>
    </row>
    <row r="824" spans="1:15" s="93" customFormat="1" ht="31.5" x14ac:dyDescent="0.25">
      <c r="A824" s="436" t="s">
        <v>151</v>
      </c>
      <c r="B824" s="457">
        <v>11</v>
      </c>
      <c r="C824" s="1" t="s">
        <v>29</v>
      </c>
      <c r="D824" s="232" t="s">
        <v>152</v>
      </c>
      <c r="E824" s="464"/>
      <c r="F824" s="282">
        <f>F825+F827</f>
        <v>3636.5</v>
      </c>
      <c r="G824" s="509"/>
      <c r="H824" s="282">
        <f t="shared" ref="H824:J824" si="249">H825+H827</f>
        <v>3727.4</v>
      </c>
      <c r="I824" s="509"/>
      <c r="J824" s="282">
        <f t="shared" si="249"/>
        <v>3727.4</v>
      </c>
      <c r="K824" s="396"/>
      <c r="L824" s="104"/>
      <c r="N824" s="104"/>
      <c r="O824" s="104"/>
    </row>
    <row r="825" spans="1:15" s="93" customFormat="1" x14ac:dyDescent="0.25">
      <c r="A825" s="435" t="s">
        <v>116</v>
      </c>
      <c r="B825" s="457">
        <v>11</v>
      </c>
      <c r="C825" s="1" t="s">
        <v>29</v>
      </c>
      <c r="D825" s="232" t="s">
        <v>152</v>
      </c>
      <c r="E825" s="466">
        <v>200</v>
      </c>
      <c r="F825" s="282">
        <f>F826</f>
        <v>2636.5</v>
      </c>
      <c r="G825" s="509"/>
      <c r="H825" s="282">
        <f>H826</f>
        <v>2727.4</v>
      </c>
      <c r="I825" s="509"/>
      <c r="J825" s="282">
        <f>J826</f>
        <v>2727.4</v>
      </c>
      <c r="K825" s="396"/>
      <c r="L825" s="104"/>
      <c r="N825" s="104"/>
      <c r="O825" s="104"/>
    </row>
    <row r="826" spans="1:15" s="93" customFormat="1" x14ac:dyDescent="0.25">
      <c r="A826" s="435" t="s">
        <v>50</v>
      </c>
      <c r="B826" s="457">
        <v>11</v>
      </c>
      <c r="C826" s="1" t="s">
        <v>29</v>
      </c>
      <c r="D826" s="232" t="s">
        <v>152</v>
      </c>
      <c r="E826" s="466">
        <v>240</v>
      </c>
      <c r="F826" s="282">
        <f>'ведом. 2026-2028'!AD457</f>
        <v>2636.5</v>
      </c>
      <c r="G826" s="509"/>
      <c r="H826" s="282">
        <f>'ведом. 2026-2028'!AE457</f>
        <v>2727.4</v>
      </c>
      <c r="I826" s="509"/>
      <c r="J826" s="282">
        <f>'ведом. 2026-2028'!AF457</f>
        <v>2727.4</v>
      </c>
      <c r="K826" s="396"/>
      <c r="L826" s="104"/>
      <c r="N826" s="104"/>
      <c r="O826" s="104"/>
    </row>
    <row r="827" spans="1:15" s="93" customFormat="1" ht="31.5" x14ac:dyDescent="0.25">
      <c r="A827" s="314" t="s">
        <v>58</v>
      </c>
      <c r="B827" s="459">
        <v>11</v>
      </c>
      <c r="C827" s="247" t="s">
        <v>29</v>
      </c>
      <c r="D827" s="296" t="s">
        <v>152</v>
      </c>
      <c r="E827" s="248">
        <v>600</v>
      </c>
      <c r="F827" s="282">
        <f>F828+F829</f>
        <v>1000</v>
      </c>
      <c r="G827" s="509"/>
      <c r="H827" s="282">
        <f t="shared" ref="H827:J827" si="250">H828+H829</f>
        <v>1000</v>
      </c>
      <c r="I827" s="509"/>
      <c r="J827" s="282">
        <f t="shared" si="250"/>
        <v>1000</v>
      </c>
      <c r="K827" s="396"/>
      <c r="L827" s="104"/>
      <c r="N827" s="104"/>
      <c r="O827" s="104"/>
    </row>
    <row r="828" spans="1:15" s="93" customFormat="1" x14ac:dyDescent="0.25">
      <c r="A828" s="267" t="s">
        <v>59</v>
      </c>
      <c r="B828" s="459">
        <v>11</v>
      </c>
      <c r="C828" s="247" t="s">
        <v>29</v>
      </c>
      <c r="D828" s="296" t="s">
        <v>152</v>
      </c>
      <c r="E828" s="248">
        <v>610</v>
      </c>
      <c r="F828" s="282">
        <f>'ведом. 2026-2028'!AD459</f>
        <v>450</v>
      </c>
      <c r="G828" s="509"/>
      <c r="H828" s="282">
        <f>'ведом. 2026-2028'!AE459</f>
        <v>450</v>
      </c>
      <c r="I828" s="509"/>
      <c r="J828" s="282">
        <f>'ведом. 2026-2028'!AF459</f>
        <v>450</v>
      </c>
      <c r="K828" s="396"/>
      <c r="L828" s="104"/>
      <c r="N828" s="104"/>
      <c r="O828" s="104"/>
    </row>
    <row r="829" spans="1:15" s="93" customFormat="1" x14ac:dyDescent="0.25">
      <c r="A829" s="318" t="s">
        <v>126</v>
      </c>
      <c r="B829" s="459">
        <v>11</v>
      </c>
      <c r="C829" s="247" t="s">
        <v>29</v>
      </c>
      <c r="D829" s="296" t="s">
        <v>152</v>
      </c>
      <c r="E829" s="248">
        <v>620</v>
      </c>
      <c r="F829" s="282">
        <f>'ведом. 2026-2028'!AD460</f>
        <v>550</v>
      </c>
      <c r="G829" s="509"/>
      <c r="H829" s="282">
        <f>'ведом. 2026-2028'!AE460</f>
        <v>550</v>
      </c>
      <c r="I829" s="509"/>
      <c r="J829" s="282">
        <f>'ведом. 2026-2028'!AF460</f>
        <v>550</v>
      </c>
      <c r="K829" s="396"/>
      <c r="L829" s="104"/>
      <c r="N829" s="104"/>
      <c r="O829" s="104"/>
    </row>
    <row r="830" spans="1:15" s="93" customFormat="1" x14ac:dyDescent="0.25">
      <c r="A830" s="267" t="s">
        <v>616</v>
      </c>
      <c r="B830" s="459">
        <v>11</v>
      </c>
      <c r="C830" s="247" t="s">
        <v>29</v>
      </c>
      <c r="D830" s="296" t="s">
        <v>617</v>
      </c>
      <c r="E830" s="248"/>
      <c r="F830" s="282">
        <f>F831</f>
        <v>7196</v>
      </c>
      <c r="G830" s="509"/>
      <c r="H830" s="282">
        <f t="shared" ref="H830:J832" si="251">H831</f>
        <v>0</v>
      </c>
      <c r="I830" s="509"/>
      <c r="J830" s="282">
        <f t="shared" si="251"/>
        <v>0</v>
      </c>
      <c r="K830" s="396"/>
      <c r="L830" s="104"/>
      <c r="N830" s="104"/>
      <c r="O830" s="104"/>
    </row>
    <row r="831" spans="1:15" s="93" customFormat="1" x14ac:dyDescent="0.25">
      <c r="A831" s="267" t="s">
        <v>618</v>
      </c>
      <c r="B831" s="459">
        <v>11</v>
      </c>
      <c r="C831" s="247" t="s">
        <v>29</v>
      </c>
      <c r="D831" s="296" t="s">
        <v>619</v>
      </c>
      <c r="E831" s="248"/>
      <c r="F831" s="282">
        <f>F832</f>
        <v>7196</v>
      </c>
      <c r="G831" s="509"/>
      <c r="H831" s="282">
        <f t="shared" si="251"/>
        <v>0</v>
      </c>
      <c r="I831" s="509"/>
      <c r="J831" s="282">
        <f t="shared" si="251"/>
        <v>0</v>
      </c>
      <c r="K831" s="396"/>
      <c r="L831" s="104"/>
      <c r="N831" s="104"/>
      <c r="O831" s="104"/>
    </row>
    <row r="832" spans="1:15" s="93" customFormat="1" x14ac:dyDescent="0.25">
      <c r="A832" s="267" t="s">
        <v>116</v>
      </c>
      <c r="B832" s="459">
        <v>11</v>
      </c>
      <c r="C832" s="247" t="s">
        <v>29</v>
      </c>
      <c r="D832" s="296" t="s">
        <v>619</v>
      </c>
      <c r="E832" s="248">
        <v>200</v>
      </c>
      <c r="F832" s="282">
        <f>F833</f>
        <v>7196</v>
      </c>
      <c r="G832" s="509"/>
      <c r="H832" s="282">
        <f t="shared" si="251"/>
        <v>0</v>
      </c>
      <c r="I832" s="509"/>
      <c r="J832" s="282">
        <f t="shared" si="251"/>
        <v>0</v>
      </c>
      <c r="K832" s="396"/>
      <c r="L832" s="104"/>
      <c r="N832" s="104"/>
      <c r="O832" s="104"/>
    </row>
    <row r="833" spans="1:15" s="93" customFormat="1" x14ac:dyDescent="0.25">
      <c r="A833" s="267" t="s">
        <v>50</v>
      </c>
      <c r="B833" s="459">
        <v>11</v>
      </c>
      <c r="C833" s="247" t="s">
        <v>29</v>
      </c>
      <c r="D833" s="296" t="s">
        <v>619</v>
      </c>
      <c r="E833" s="248">
        <v>240</v>
      </c>
      <c r="F833" s="282">
        <f>'ведом. 2026-2028'!AD903</f>
        <v>7196</v>
      </c>
      <c r="G833" s="509"/>
      <c r="H833" s="282">
        <f>'ведом. 2026-2028'!AE903</f>
        <v>0</v>
      </c>
      <c r="I833" s="509"/>
      <c r="J833" s="282">
        <f>'ведом. 2026-2028'!AF903</f>
        <v>0</v>
      </c>
      <c r="K833" s="396"/>
      <c r="L833" s="104"/>
      <c r="N833" s="104"/>
      <c r="O833" s="104"/>
    </row>
    <row r="834" spans="1:15" s="93" customFormat="1" x14ac:dyDescent="0.25">
      <c r="A834" s="434" t="s">
        <v>554</v>
      </c>
      <c r="B834" s="457">
        <v>11</v>
      </c>
      <c r="C834" s="1" t="s">
        <v>7</v>
      </c>
      <c r="D834" s="232"/>
      <c r="E834" s="466"/>
      <c r="F834" s="282">
        <f t="shared" ref="F834:F839" si="252">F835</f>
        <v>148704</v>
      </c>
      <c r="G834" s="509"/>
      <c r="H834" s="282">
        <f t="shared" ref="H834:H839" si="253">H835</f>
        <v>146074</v>
      </c>
      <c r="I834" s="509"/>
      <c r="J834" s="282">
        <f t="shared" ref="J834:J839" si="254">J835</f>
        <v>147768</v>
      </c>
      <c r="K834" s="396"/>
      <c r="L834" s="104"/>
      <c r="N834" s="104"/>
      <c r="O834" s="104"/>
    </row>
    <row r="835" spans="1:15" s="93" customFormat="1" x14ac:dyDescent="0.25">
      <c r="A835" s="330" t="s">
        <v>149</v>
      </c>
      <c r="B835" s="457">
        <v>11</v>
      </c>
      <c r="C835" s="1" t="s">
        <v>7</v>
      </c>
      <c r="D835" s="232" t="s">
        <v>111</v>
      </c>
      <c r="E835" s="466"/>
      <c r="F835" s="282">
        <f t="shared" si="252"/>
        <v>148704</v>
      </c>
      <c r="G835" s="509"/>
      <c r="H835" s="282">
        <f t="shared" si="253"/>
        <v>146074</v>
      </c>
      <c r="I835" s="509"/>
      <c r="J835" s="282">
        <f t="shared" si="254"/>
        <v>147768</v>
      </c>
      <c r="K835" s="396"/>
      <c r="L835" s="104"/>
      <c r="N835" s="104"/>
      <c r="O835" s="104"/>
    </row>
    <row r="836" spans="1:15" s="93" customFormat="1" x14ac:dyDescent="0.25">
      <c r="A836" s="434" t="s">
        <v>555</v>
      </c>
      <c r="B836" s="457">
        <v>11</v>
      </c>
      <c r="C836" s="1" t="s">
        <v>7</v>
      </c>
      <c r="D836" s="232" t="s">
        <v>556</v>
      </c>
      <c r="E836" s="466"/>
      <c r="F836" s="282">
        <f t="shared" si="252"/>
        <v>148704</v>
      </c>
      <c r="G836" s="509"/>
      <c r="H836" s="282">
        <f t="shared" si="253"/>
        <v>146074</v>
      </c>
      <c r="I836" s="509"/>
      <c r="J836" s="282">
        <f t="shared" si="254"/>
        <v>147768</v>
      </c>
      <c r="K836" s="396"/>
      <c r="L836" s="104"/>
      <c r="N836" s="104"/>
      <c r="O836" s="104"/>
    </row>
    <row r="837" spans="1:15" s="93" customFormat="1" x14ac:dyDescent="0.25">
      <c r="A837" s="434" t="s">
        <v>558</v>
      </c>
      <c r="B837" s="457">
        <v>11</v>
      </c>
      <c r="C837" s="1" t="s">
        <v>7</v>
      </c>
      <c r="D837" s="232" t="s">
        <v>557</v>
      </c>
      <c r="E837" s="466"/>
      <c r="F837" s="282">
        <f t="shared" si="252"/>
        <v>148704</v>
      </c>
      <c r="G837" s="509"/>
      <c r="H837" s="282">
        <f t="shared" si="253"/>
        <v>146074</v>
      </c>
      <c r="I837" s="509"/>
      <c r="J837" s="282">
        <f t="shared" si="254"/>
        <v>147768</v>
      </c>
      <c r="K837" s="396"/>
      <c r="L837" s="104"/>
      <c r="N837" s="104"/>
      <c r="O837" s="104"/>
    </row>
    <row r="838" spans="1:15" s="93" customFormat="1" ht="31.5" x14ac:dyDescent="0.25">
      <c r="A838" s="434" t="s">
        <v>560</v>
      </c>
      <c r="B838" s="457">
        <v>11</v>
      </c>
      <c r="C838" s="1" t="s">
        <v>7</v>
      </c>
      <c r="D838" s="232" t="s">
        <v>559</v>
      </c>
      <c r="E838" s="466"/>
      <c r="F838" s="282">
        <f t="shared" si="252"/>
        <v>148704</v>
      </c>
      <c r="G838" s="509"/>
      <c r="H838" s="282">
        <f t="shared" si="253"/>
        <v>146074</v>
      </c>
      <c r="I838" s="509"/>
      <c r="J838" s="282">
        <f t="shared" si="254"/>
        <v>147768</v>
      </c>
      <c r="K838" s="396"/>
      <c r="L838" s="104"/>
      <c r="N838" s="104"/>
      <c r="O838" s="104"/>
    </row>
    <row r="839" spans="1:15" s="93" customFormat="1" ht="31.5" x14ac:dyDescent="0.25">
      <c r="A839" s="279" t="s">
        <v>58</v>
      </c>
      <c r="B839" s="457">
        <v>11</v>
      </c>
      <c r="C839" s="1" t="s">
        <v>7</v>
      </c>
      <c r="D839" s="232" t="s">
        <v>559</v>
      </c>
      <c r="E839" s="466">
        <v>600</v>
      </c>
      <c r="F839" s="282">
        <f t="shared" si="252"/>
        <v>148704</v>
      </c>
      <c r="G839" s="509"/>
      <c r="H839" s="282">
        <f t="shared" si="253"/>
        <v>146074</v>
      </c>
      <c r="I839" s="509"/>
      <c r="J839" s="282">
        <f t="shared" si="254"/>
        <v>147768</v>
      </c>
      <c r="K839" s="396"/>
      <c r="L839" s="104"/>
      <c r="N839" s="104"/>
      <c r="O839" s="104"/>
    </row>
    <row r="840" spans="1:15" s="93" customFormat="1" x14ac:dyDescent="0.25">
      <c r="A840" s="434" t="s">
        <v>126</v>
      </c>
      <c r="B840" s="457">
        <v>11</v>
      </c>
      <c r="C840" s="1" t="s">
        <v>7</v>
      </c>
      <c r="D840" s="232" t="s">
        <v>559</v>
      </c>
      <c r="E840" s="466">
        <v>620</v>
      </c>
      <c r="F840" s="282">
        <f>'ведом. 2026-2028'!AD467</f>
        <v>148704</v>
      </c>
      <c r="G840" s="509"/>
      <c r="H840" s="282">
        <f>'ведом. 2026-2028'!AE467</f>
        <v>146074</v>
      </c>
      <c r="I840" s="509"/>
      <c r="J840" s="282">
        <f>'ведом. 2026-2028'!AF467</f>
        <v>147768</v>
      </c>
      <c r="K840" s="396"/>
      <c r="L840" s="104"/>
      <c r="N840" s="104"/>
      <c r="O840" s="104"/>
    </row>
    <row r="841" spans="1:15" s="93" customFormat="1" x14ac:dyDescent="0.25">
      <c r="A841" s="448" t="s">
        <v>413</v>
      </c>
      <c r="B841" s="114">
        <v>13</v>
      </c>
      <c r="C841" s="303"/>
      <c r="D841" s="365"/>
      <c r="E841" s="464"/>
      <c r="F841" s="108">
        <f>F843</f>
        <v>13837.1</v>
      </c>
      <c r="G841" s="510"/>
      <c r="H841" s="108">
        <f>H843</f>
        <v>32783.800000000003</v>
      </c>
      <c r="I841" s="510"/>
      <c r="J841" s="108">
        <f>J843</f>
        <v>32789.9</v>
      </c>
      <c r="K841" s="395"/>
      <c r="L841" s="104"/>
      <c r="N841" s="104"/>
      <c r="O841" s="104"/>
    </row>
    <row r="842" spans="1:15" s="93" customFormat="1" x14ac:dyDescent="0.25">
      <c r="A842" s="279" t="s">
        <v>414</v>
      </c>
      <c r="B842" s="10">
        <v>13</v>
      </c>
      <c r="C842" s="1" t="s">
        <v>28</v>
      </c>
      <c r="D842" s="232"/>
      <c r="E842" s="464"/>
      <c r="F842" s="282">
        <f>F843</f>
        <v>13837.1</v>
      </c>
      <c r="G842" s="509"/>
      <c r="H842" s="282">
        <f>H843</f>
        <v>32783.800000000003</v>
      </c>
      <c r="I842" s="509"/>
      <c r="J842" s="282">
        <f>J843</f>
        <v>32789.9</v>
      </c>
      <c r="K842" s="395"/>
      <c r="L842" s="104"/>
      <c r="N842" s="104"/>
      <c r="O842" s="104"/>
    </row>
    <row r="843" spans="1:15" s="93" customFormat="1" x14ac:dyDescent="0.25">
      <c r="A843" s="330" t="s">
        <v>178</v>
      </c>
      <c r="B843" s="10">
        <v>13</v>
      </c>
      <c r="C843" s="1" t="s">
        <v>28</v>
      </c>
      <c r="D843" s="232" t="s">
        <v>108</v>
      </c>
      <c r="E843" s="280"/>
      <c r="F843" s="282">
        <f>F847</f>
        <v>13837.1</v>
      </c>
      <c r="G843" s="509"/>
      <c r="H843" s="282">
        <f>H847</f>
        <v>32783.800000000003</v>
      </c>
      <c r="I843" s="509"/>
      <c r="J843" s="282">
        <f>J847</f>
        <v>32789.9</v>
      </c>
      <c r="K843" s="396"/>
      <c r="L843" s="104"/>
      <c r="M843" s="93" t="s">
        <v>343</v>
      </c>
      <c r="N843" s="104"/>
      <c r="O843" s="104"/>
    </row>
    <row r="844" spans="1:15" s="93" customFormat="1" x14ac:dyDescent="0.25">
      <c r="A844" s="325" t="s">
        <v>502</v>
      </c>
      <c r="B844" s="10">
        <v>13</v>
      </c>
      <c r="C844" s="1" t="s">
        <v>28</v>
      </c>
      <c r="D844" s="232" t="s">
        <v>384</v>
      </c>
      <c r="E844" s="280"/>
      <c r="F844" s="282">
        <f>F847</f>
        <v>13837.1</v>
      </c>
      <c r="G844" s="509"/>
      <c r="H844" s="282">
        <f>H847</f>
        <v>32783.800000000003</v>
      </c>
      <c r="I844" s="509"/>
      <c r="J844" s="282">
        <f>J847</f>
        <v>32789.9</v>
      </c>
      <c r="K844" s="396"/>
      <c r="L844" s="104"/>
      <c r="N844" s="104"/>
      <c r="O844" s="104"/>
    </row>
    <row r="845" spans="1:15" s="93" customFormat="1" x14ac:dyDescent="0.25">
      <c r="A845" s="327" t="s">
        <v>503</v>
      </c>
      <c r="B845" s="10">
        <v>13</v>
      </c>
      <c r="C845" s="1" t="s">
        <v>28</v>
      </c>
      <c r="D845" s="232" t="s">
        <v>386</v>
      </c>
      <c r="E845" s="280"/>
      <c r="F845" s="282">
        <f>F846</f>
        <v>13837.1</v>
      </c>
      <c r="G845" s="509"/>
      <c r="H845" s="282">
        <f>H846</f>
        <v>32783.800000000003</v>
      </c>
      <c r="I845" s="509"/>
      <c r="J845" s="282">
        <f>J846</f>
        <v>32789.9</v>
      </c>
      <c r="K845" s="396"/>
      <c r="L845" s="104"/>
      <c r="N845" s="104"/>
      <c r="O845" s="104"/>
    </row>
    <row r="846" spans="1:15" s="93" customFormat="1" x14ac:dyDescent="0.25">
      <c r="A846" s="325" t="s">
        <v>180</v>
      </c>
      <c r="B846" s="10">
        <v>13</v>
      </c>
      <c r="C846" s="1" t="s">
        <v>28</v>
      </c>
      <c r="D846" s="232" t="s">
        <v>504</v>
      </c>
      <c r="E846" s="280"/>
      <c r="F846" s="282">
        <f>F847</f>
        <v>13837.1</v>
      </c>
      <c r="G846" s="509"/>
      <c r="H846" s="282">
        <f>H847</f>
        <v>32783.800000000003</v>
      </c>
      <c r="I846" s="509"/>
      <c r="J846" s="282">
        <f>J847</f>
        <v>32789.9</v>
      </c>
      <c r="K846" s="396"/>
      <c r="L846" s="104"/>
      <c r="N846" s="104"/>
      <c r="O846" s="104"/>
    </row>
    <row r="847" spans="1:15" s="93" customFormat="1" x14ac:dyDescent="0.25">
      <c r="A847" s="279" t="s">
        <v>64</v>
      </c>
      <c r="B847" s="10">
        <v>13</v>
      </c>
      <c r="C847" s="1" t="s">
        <v>28</v>
      </c>
      <c r="D847" s="232" t="s">
        <v>504</v>
      </c>
      <c r="E847" s="280">
        <v>700</v>
      </c>
      <c r="F847" s="282">
        <f>F848</f>
        <v>13837.1</v>
      </c>
      <c r="G847" s="509"/>
      <c r="H847" s="282">
        <f>H848</f>
        <v>32783.800000000003</v>
      </c>
      <c r="I847" s="509"/>
      <c r="J847" s="282">
        <f>J848</f>
        <v>32789.9</v>
      </c>
      <c r="K847" s="396"/>
      <c r="L847" s="104"/>
      <c r="N847" s="104"/>
      <c r="O847" s="104"/>
    </row>
    <row r="848" spans="1:15" s="93" customFormat="1" ht="17.25" thickBot="1" x14ac:dyDescent="0.3">
      <c r="A848" s="455" t="s">
        <v>337</v>
      </c>
      <c r="B848" s="485">
        <v>13</v>
      </c>
      <c r="C848" s="387" t="s">
        <v>28</v>
      </c>
      <c r="D848" s="388" t="s">
        <v>504</v>
      </c>
      <c r="E848" s="486">
        <v>730</v>
      </c>
      <c r="F848" s="506">
        <f>'ведом. 2026-2028'!AD475</f>
        <v>13837.1</v>
      </c>
      <c r="G848" s="516"/>
      <c r="H848" s="506">
        <f>'ведом. 2026-2028'!AE475</f>
        <v>32783.800000000003</v>
      </c>
      <c r="I848" s="516"/>
      <c r="J848" s="506">
        <f>'ведом. 2026-2028'!AF475</f>
        <v>32789.9</v>
      </c>
      <c r="K848" s="523"/>
      <c r="L848" s="104"/>
      <c r="N848" s="104"/>
      <c r="O848" s="104"/>
    </row>
    <row r="849" spans="1:15" s="93" customFormat="1" ht="17.25" thickBot="1" x14ac:dyDescent="0.3">
      <c r="A849" s="456" t="s">
        <v>54</v>
      </c>
      <c r="B849" s="487"/>
      <c r="C849" s="389"/>
      <c r="D849" s="390"/>
      <c r="E849" s="488"/>
      <c r="F849" s="507">
        <f t="shared" ref="F849:K849" si="255">F841+F819+F773+F710+F542+F354+F265+F208+F193+F11+F527</f>
        <v>4898789.5999999996</v>
      </c>
      <c r="G849" s="517">
        <f t="shared" si="255"/>
        <v>2307667.5999999996</v>
      </c>
      <c r="H849" s="507">
        <f t="shared" si="255"/>
        <v>4205450.5999999996</v>
      </c>
      <c r="I849" s="517">
        <f t="shared" si="255"/>
        <v>1909397.9999999998</v>
      </c>
      <c r="J849" s="507">
        <f t="shared" si="255"/>
        <v>3581846.2999999993</v>
      </c>
      <c r="K849" s="524">
        <f t="shared" si="255"/>
        <v>1381041.6</v>
      </c>
      <c r="L849" s="104"/>
      <c r="N849" s="104"/>
      <c r="O849" s="104"/>
    </row>
    <row r="850" spans="1:15" x14ac:dyDescent="0.25">
      <c r="K850" s="102"/>
      <c r="O850" s="102"/>
    </row>
    <row r="851" spans="1:15" x14ac:dyDescent="0.25">
      <c r="J851" s="102"/>
      <c r="O851" s="102"/>
    </row>
    <row r="852" spans="1:15" x14ac:dyDescent="0.25">
      <c r="A852" s="29"/>
      <c r="B852" s="90"/>
      <c r="C852" s="90"/>
      <c r="D852" s="91"/>
      <c r="E852" s="90"/>
      <c r="G852" s="20"/>
      <c r="I852" s="20"/>
      <c r="J852" s="20"/>
      <c r="K852" s="20"/>
    </row>
    <row r="853" spans="1:15" x14ac:dyDescent="0.25">
      <c r="I853" s="20"/>
      <c r="J853" s="20"/>
    </row>
    <row r="854" spans="1:15" ht="12.75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102"/>
    </row>
    <row r="855" spans="1:15" x14ac:dyDescent="0.25">
      <c r="J855" s="102"/>
    </row>
    <row r="856" spans="1:15" ht="12.75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102"/>
    </row>
  </sheetData>
  <mergeCells count="4">
    <mergeCell ref="I1:K1"/>
    <mergeCell ref="I2:K2"/>
    <mergeCell ref="A7:K7"/>
    <mergeCell ref="G3:K3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113"/>
  <sheetViews>
    <sheetView view="pageBreakPreview" zoomScaleNormal="75" zoomScaleSheetLayoutView="100" workbookViewId="0">
      <selection activeCell="AJ7" sqref="AJ7"/>
    </sheetView>
  </sheetViews>
  <sheetFormatPr defaultColWidth="9.28515625" defaultRowHeight="15.75" x14ac:dyDescent="0.25"/>
  <cols>
    <col min="1" max="1" width="97" style="19" customWidth="1"/>
    <col min="2" max="2" width="19.85546875" style="111" customWidth="1"/>
    <col min="3" max="3" width="6.7109375" style="94" customWidth="1"/>
    <col min="4" max="5" width="12.85546875" style="95" customWidth="1"/>
    <col min="6" max="6" width="13.5703125" style="93" customWidth="1"/>
    <col min="7" max="7" width="20" style="93" hidden="1" customWidth="1"/>
    <col min="8" max="30" width="9.28515625" style="93" hidden="1" customWidth="1"/>
    <col min="31" max="16384" width="9.28515625" style="93"/>
  </cols>
  <sheetData>
    <row r="1" spans="1:38" x14ac:dyDescent="0.25">
      <c r="B1" s="364"/>
      <c r="C1" s="364"/>
      <c r="D1" s="554" t="s">
        <v>551</v>
      </c>
      <c r="E1" s="548"/>
      <c r="F1" s="548"/>
    </row>
    <row r="2" spans="1:38" ht="99.75" customHeight="1" x14ac:dyDescent="0.2">
      <c r="B2" s="239"/>
      <c r="C2" s="347"/>
      <c r="D2" s="543" t="s">
        <v>676</v>
      </c>
      <c r="E2" s="544"/>
      <c r="F2" s="544"/>
    </row>
    <row r="3" spans="1:38" x14ac:dyDescent="0.25">
      <c r="B3" s="101"/>
      <c r="C3" s="90"/>
      <c r="D3" s="9"/>
      <c r="E3" s="9"/>
    </row>
    <row r="4" spans="1:38" x14ac:dyDescent="0.25">
      <c r="B4" s="101"/>
      <c r="C4" s="90"/>
      <c r="D4" s="9"/>
      <c r="E4" s="9"/>
    </row>
    <row r="5" spans="1:38" ht="77.25" customHeight="1" x14ac:dyDescent="0.2">
      <c r="A5" s="551" t="s">
        <v>764</v>
      </c>
      <c r="B5" s="551"/>
      <c r="C5" s="551"/>
      <c r="D5" s="552"/>
      <c r="E5" s="552"/>
      <c r="F5" s="553"/>
      <c r="AL5" s="93" t="s">
        <v>343</v>
      </c>
    </row>
    <row r="6" spans="1:38" x14ac:dyDescent="0.25">
      <c r="B6" s="110"/>
      <c r="C6" s="9"/>
      <c r="D6" s="23"/>
      <c r="E6" s="23"/>
      <c r="F6" s="125"/>
      <c r="G6" s="32"/>
      <c r="H6" s="32"/>
      <c r="I6" s="32"/>
    </row>
    <row r="7" spans="1:38" ht="16.5" thickBot="1" x14ac:dyDescent="0.3">
      <c r="B7" s="110"/>
      <c r="C7" s="9"/>
      <c r="D7" s="23"/>
      <c r="E7" s="23"/>
      <c r="F7" s="23" t="s">
        <v>142</v>
      </c>
      <c r="G7" s="32"/>
      <c r="H7" s="32"/>
      <c r="I7" s="32"/>
    </row>
    <row r="8" spans="1:38" ht="32.25" thickBot="1" x14ac:dyDescent="0.25">
      <c r="A8" s="348" t="s">
        <v>69</v>
      </c>
      <c r="B8" s="348" t="s">
        <v>1</v>
      </c>
      <c r="C8" s="348" t="s">
        <v>60</v>
      </c>
      <c r="D8" s="349" t="s">
        <v>567</v>
      </c>
      <c r="E8" s="349" t="s">
        <v>586</v>
      </c>
      <c r="F8" s="349" t="s">
        <v>675</v>
      </c>
      <c r="G8" s="32"/>
      <c r="H8" s="32"/>
      <c r="I8" s="32"/>
    </row>
    <row r="9" spans="1:38" ht="16.5" thickBot="1" x14ac:dyDescent="0.3">
      <c r="A9" s="350">
        <v>1</v>
      </c>
      <c r="B9" s="351">
        <v>2</v>
      </c>
      <c r="C9" s="350">
        <v>3</v>
      </c>
      <c r="D9" s="350">
        <v>4</v>
      </c>
      <c r="E9" s="350">
        <v>5</v>
      </c>
      <c r="F9" s="350">
        <v>6</v>
      </c>
      <c r="G9" s="29"/>
      <c r="H9" s="32" t="s">
        <v>536</v>
      </c>
      <c r="I9" s="89"/>
    </row>
    <row r="10" spans="1:38" s="92" customFormat="1" x14ac:dyDescent="0.25">
      <c r="A10" s="443" t="s">
        <v>535</v>
      </c>
      <c r="B10" s="439" t="s">
        <v>110</v>
      </c>
      <c r="C10" s="380"/>
      <c r="D10" s="401">
        <f>D11+D16+D27+D51</f>
        <v>274207.59999999998</v>
      </c>
      <c r="E10" s="424">
        <f>E11+E16+E27+E51</f>
        <v>269254.7</v>
      </c>
      <c r="F10" s="401">
        <f>F11+F16+F27+F51</f>
        <v>270524.79999999999</v>
      </c>
      <c r="G10" s="64"/>
    </row>
    <row r="11" spans="1:38" x14ac:dyDescent="0.25">
      <c r="A11" s="160" t="s">
        <v>464</v>
      </c>
      <c r="B11" s="106" t="s">
        <v>300</v>
      </c>
      <c r="C11" s="381"/>
      <c r="D11" s="276">
        <f>D12</f>
        <v>39562</v>
      </c>
      <c r="E11" s="382">
        <f t="shared" ref="E11:F11" si="0">E12</f>
        <v>39783</v>
      </c>
      <c r="F11" s="276">
        <f t="shared" si="0"/>
        <v>39998</v>
      </c>
      <c r="G11" s="382" t="e">
        <f>G12+#REF!</f>
        <v>#REF!</v>
      </c>
      <c r="H11" s="276" t="e">
        <f>H12+#REF!</f>
        <v>#REF!</v>
      </c>
      <c r="I11" s="276" t="e">
        <f>I12+#REF!</f>
        <v>#REF!</v>
      </c>
      <c r="J11" s="276" t="e">
        <f>J12+#REF!</f>
        <v>#REF!</v>
      </c>
      <c r="K11" s="276" t="e">
        <f>K12+#REF!</f>
        <v>#REF!</v>
      </c>
      <c r="L11" s="276" t="e">
        <f>L12+#REF!</f>
        <v>#REF!</v>
      </c>
      <c r="M11" s="276" t="e">
        <f>M12+#REF!</f>
        <v>#REF!</v>
      </c>
      <c r="N11" s="276" t="e">
        <f>N12+#REF!</f>
        <v>#REF!</v>
      </c>
      <c r="O11" s="276" t="e">
        <f>O12+#REF!</f>
        <v>#REF!</v>
      </c>
      <c r="P11" s="276" t="e">
        <f>P12+#REF!</f>
        <v>#REF!</v>
      </c>
      <c r="Q11" s="276" t="e">
        <f>Q12+#REF!</f>
        <v>#REF!</v>
      </c>
      <c r="R11" s="276" t="e">
        <f>R12+#REF!</f>
        <v>#REF!</v>
      </c>
      <c r="S11" s="276" t="e">
        <f>S12+#REF!</f>
        <v>#REF!</v>
      </c>
      <c r="T11" s="276" t="e">
        <f>T12+#REF!</f>
        <v>#REF!</v>
      </c>
      <c r="U11" s="276" t="e">
        <f>U12+#REF!</f>
        <v>#REF!</v>
      </c>
      <c r="V11" s="276" t="e">
        <f>V12+#REF!</f>
        <v>#REF!</v>
      </c>
      <c r="W11" s="276" t="e">
        <f>W12+#REF!</f>
        <v>#REF!</v>
      </c>
      <c r="X11" s="276" t="e">
        <f>X12+#REF!</f>
        <v>#REF!</v>
      </c>
      <c r="Y11" s="276" t="e">
        <f>Y12+#REF!</f>
        <v>#REF!</v>
      </c>
      <c r="Z11" s="276" t="e">
        <f>Z12+#REF!</f>
        <v>#REF!</v>
      </c>
      <c r="AA11" s="276" t="e">
        <f>AA12+#REF!</f>
        <v>#REF!</v>
      </c>
      <c r="AB11" s="276" t="e">
        <f>AB12+#REF!</f>
        <v>#REF!</v>
      </c>
      <c r="AC11" s="276" t="e">
        <f>AC12+#REF!</f>
        <v>#REF!</v>
      </c>
      <c r="AD11" s="276" t="e">
        <f>AD12+#REF!</f>
        <v>#REF!</v>
      </c>
    </row>
    <row r="12" spans="1:38" x14ac:dyDescent="0.25">
      <c r="A12" s="171" t="s">
        <v>301</v>
      </c>
      <c r="B12" s="106" t="s">
        <v>302</v>
      </c>
      <c r="C12" s="381"/>
      <c r="D12" s="276">
        <f t="shared" ref="D12:F14" si="1">D13</f>
        <v>39562</v>
      </c>
      <c r="E12" s="382">
        <f t="shared" si="1"/>
        <v>39783</v>
      </c>
      <c r="F12" s="276">
        <f t="shared" si="1"/>
        <v>39998</v>
      </c>
      <c r="G12" s="64"/>
    </row>
    <row r="13" spans="1:38" ht="31.5" x14ac:dyDescent="0.25">
      <c r="A13" s="219" t="s">
        <v>241</v>
      </c>
      <c r="B13" s="106" t="s">
        <v>242</v>
      </c>
      <c r="C13" s="381"/>
      <c r="D13" s="276">
        <f t="shared" si="1"/>
        <v>39562</v>
      </c>
      <c r="E13" s="382">
        <f t="shared" si="1"/>
        <v>39783</v>
      </c>
      <c r="F13" s="276">
        <f t="shared" si="1"/>
        <v>39998</v>
      </c>
      <c r="G13" s="64"/>
    </row>
    <row r="14" spans="1:38" ht="31.5" x14ac:dyDescent="0.25">
      <c r="A14" s="173" t="s">
        <v>58</v>
      </c>
      <c r="B14" s="106" t="s">
        <v>242</v>
      </c>
      <c r="C14" s="194">
        <v>600</v>
      </c>
      <c r="D14" s="276">
        <f t="shared" si="1"/>
        <v>39562</v>
      </c>
      <c r="E14" s="382">
        <f t="shared" si="1"/>
        <v>39783</v>
      </c>
      <c r="F14" s="276">
        <f t="shared" si="1"/>
        <v>39998</v>
      </c>
      <c r="G14" s="64"/>
    </row>
    <row r="15" spans="1:38" x14ac:dyDescent="0.25">
      <c r="A15" s="173" t="s">
        <v>59</v>
      </c>
      <c r="B15" s="106" t="s">
        <v>242</v>
      </c>
      <c r="C15" s="194">
        <v>610</v>
      </c>
      <c r="D15" s="276">
        <f>'Функц. 2026-2028'!F717</f>
        <v>39562</v>
      </c>
      <c r="E15" s="382">
        <f>'Функц. 2026-2028'!H717</f>
        <v>39783</v>
      </c>
      <c r="F15" s="276">
        <f>'Функц. 2026-2028'!J717</f>
        <v>39998</v>
      </c>
      <c r="G15" s="64"/>
    </row>
    <row r="16" spans="1:38" x14ac:dyDescent="0.25">
      <c r="A16" s="171" t="s">
        <v>465</v>
      </c>
      <c r="B16" s="106" t="s">
        <v>136</v>
      </c>
      <c r="C16" s="403"/>
      <c r="D16" s="276">
        <f>D17</f>
        <v>42404.6</v>
      </c>
      <c r="E16" s="382">
        <f t="shared" ref="E16:F16" si="2">E17</f>
        <v>42637.7</v>
      </c>
      <c r="F16" s="276">
        <f t="shared" si="2"/>
        <v>42840.800000000003</v>
      </c>
      <c r="G16" s="64"/>
    </row>
    <row r="17" spans="1:30" ht="31.5" x14ac:dyDescent="0.25">
      <c r="A17" s="171" t="s">
        <v>243</v>
      </c>
      <c r="B17" s="106" t="s">
        <v>137</v>
      </c>
      <c r="C17" s="194"/>
      <c r="D17" s="276">
        <f>D18+D21+D24</f>
        <v>42404.6</v>
      </c>
      <c r="E17" s="382">
        <f>E18+E21+E24</f>
        <v>42637.7</v>
      </c>
      <c r="F17" s="276">
        <f>F18+F21+F24</f>
        <v>42840.800000000003</v>
      </c>
      <c r="G17" s="64"/>
    </row>
    <row r="18" spans="1:30" ht="31.5" x14ac:dyDescent="0.25">
      <c r="A18" s="219" t="s">
        <v>659</v>
      </c>
      <c r="B18" s="106" t="s">
        <v>244</v>
      </c>
      <c r="C18" s="194"/>
      <c r="D18" s="276">
        <f t="shared" ref="D18:F19" si="3">D19</f>
        <v>1000</v>
      </c>
      <c r="E18" s="382">
        <f t="shared" si="3"/>
        <v>1000</v>
      </c>
      <c r="F18" s="276">
        <f t="shared" si="3"/>
        <v>1000</v>
      </c>
      <c r="G18" s="64"/>
    </row>
    <row r="19" spans="1:30" ht="31.5" x14ac:dyDescent="0.25">
      <c r="A19" s="173" t="s">
        <v>58</v>
      </c>
      <c r="B19" s="106" t="s">
        <v>244</v>
      </c>
      <c r="C19" s="194">
        <v>600</v>
      </c>
      <c r="D19" s="276">
        <f t="shared" si="3"/>
        <v>1000</v>
      </c>
      <c r="E19" s="382">
        <f t="shared" si="3"/>
        <v>1000</v>
      </c>
      <c r="F19" s="276">
        <f t="shared" si="3"/>
        <v>1000</v>
      </c>
      <c r="G19" s="64"/>
    </row>
    <row r="20" spans="1:30" x14ac:dyDescent="0.25">
      <c r="A20" s="173" t="s">
        <v>59</v>
      </c>
      <c r="B20" s="106" t="s">
        <v>244</v>
      </c>
      <c r="C20" s="194">
        <v>610</v>
      </c>
      <c r="D20" s="276">
        <f>'Функц. 2026-2028'!F722</f>
        <v>1000</v>
      </c>
      <c r="E20" s="382">
        <f>'Функц. 2026-2028'!H722</f>
        <v>1000</v>
      </c>
      <c r="F20" s="276">
        <f>'Функц. 2026-2028'!J722</f>
        <v>1000</v>
      </c>
      <c r="G20" s="64"/>
    </row>
    <row r="21" spans="1:30" ht="31.5" x14ac:dyDescent="0.25">
      <c r="A21" s="173" t="s">
        <v>245</v>
      </c>
      <c r="B21" s="106" t="s">
        <v>246</v>
      </c>
      <c r="C21" s="194"/>
      <c r="D21" s="276">
        <f t="shared" ref="D21:F22" si="4">D22</f>
        <v>41022</v>
      </c>
      <c r="E21" s="382">
        <f t="shared" si="4"/>
        <v>41247</v>
      </c>
      <c r="F21" s="276">
        <f t="shared" si="4"/>
        <v>41439</v>
      </c>
      <c r="G21" s="64"/>
    </row>
    <row r="22" spans="1:30" ht="31.5" x14ac:dyDescent="0.25">
      <c r="A22" s="173" t="s">
        <v>58</v>
      </c>
      <c r="B22" s="106" t="s">
        <v>246</v>
      </c>
      <c r="C22" s="194">
        <v>600</v>
      </c>
      <c r="D22" s="276">
        <f t="shared" si="4"/>
        <v>41022</v>
      </c>
      <c r="E22" s="382">
        <f t="shared" si="4"/>
        <v>41247</v>
      </c>
      <c r="F22" s="276">
        <f t="shared" si="4"/>
        <v>41439</v>
      </c>
      <c r="G22" s="64"/>
    </row>
    <row r="23" spans="1:30" x14ac:dyDescent="0.25">
      <c r="A23" s="173" t="s">
        <v>59</v>
      </c>
      <c r="B23" s="106" t="s">
        <v>246</v>
      </c>
      <c r="C23" s="194">
        <v>610</v>
      </c>
      <c r="D23" s="276">
        <f>'Функц. 2026-2028'!F725</f>
        <v>41022</v>
      </c>
      <c r="E23" s="382">
        <f>'Функц. 2026-2028'!H725</f>
        <v>41247</v>
      </c>
      <c r="F23" s="276">
        <f>'Функц. 2026-2028'!J725</f>
        <v>41439</v>
      </c>
      <c r="G23" s="64"/>
    </row>
    <row r="24" spans="1:30" ht="31.5" x14ac:dyDescent="0.25">
      <c r="A24" s="215" t="s">
        <v>475</v>
      </c>
      <c r="B24" s="106" t="s">
        <v>379</v>
      </c>
      <c r="C24" s="194"/>
      <c r="D24" s="276">
        <f t="shared" ref="D24:F25" si="5">D25</f>
        <v>382.6</v>
      </c>
      <c r="E24" s="382">
        <f t="shared" si="5"/>
        <v>390.7</v>
      </c>
      <c r="F24" s="276">
        <f t="shared" si="5"/>
        <v>401.79999999999995</v>
      </c>
      <c r="G24" s="64"/>
    </row>
    <row r="25" spans="1:30" ht="31.5" x14ac:dyDescent="0.25">
      <c r="A25" s="215" t="s">
        <v>58</v>
      </c>
      <c r="B25" s="106" t="s">
        <v>379</v>
      </c>
      <c r="C25" s="194">
        <v>600</v>
      </c>
      <c r="D25" s="276">
        <f t="shared" si="5"/>
        <v>382.6</v>
      </c>
      <c r="E25" s="382">
        <f t="shared" si="5"/>
        <v>390.7</v>
      </c>
      <c r="F25" s="276">
        <f t="shared" si="5"/>
        <v>401.79999999999995</v>
      </c>
      <c r="G25" s="64"/>
    </row>
    <row r="26" spans="1:30" x14ac:dyDescent="0.25">
      <c r="A26" s="215" t="s">
        <v>59</v>
      </c>
      <c r="B26" s="106" t="s">
        <v>379</v>
      </c>
      <c r="C26" s="194">
        <v>610</v>
      </c>
      <c r="D26" s="276">
        <f>'Функц. 2026-2028'!F728</f>
        <v>382.6</v>
      </c>
      <c r="E26" s="382">
        <f>'Функц. 2026-2028'!H728</f>
        <v>390.7</v>
      </c>
      <c r="F26" s="276">
        <f>'Функц. 2026-2028'!J728</f>
        <v>401.79999999999995</v>
      </c>
      <c r="G26" s="64"/>
    </row>
    <row r="27" spans="1:30" ht="31.5" x14ac:dyDescent="0.25">
      <c r="A27" s="160" t="s">
        <v>466</v>
      </c>
      <c r="B27" s="106" t="s">
        <v>247</v>
      </c>
      <c r="C27" s="194"/>
      <c r="D27" s="276">
        <f>D28+D47+D43</f>
        <v>118533.5</v>
      </c>
      <c r="E27" s="382">
        <f t="shared" ref="E27:F27" si="6">E28+E47+E43</f>
        <v>115392</v>
      </c>
      <c r="F27" s="276">
        <f t="shared" si="6"/>
        <v>116244</v>
      </c>
      <c r="G27" s="64"/>
    </row>
    <row r="28" spans="1:30" x14ac:dyDescent="0.25">
      <c r="A28" s="160" t="s">
        <v>335</v>
      </c>
      <c r="B28" s="106" t="s">
        <v>467</v>
      </c>
      <c r="C28" s="194"/>
      <c r="D28" s="276">
        <f>D29+D36</f>
        <v>114188</v>
      </c>
      <c r="E28" s="382">
        <f>E29+E36</f>
        <v>115392</v>
      </c>
      <c r="F28" s="276">
        <f>F29+F36</f>
        <v>116244</v>
      </c>
      <c r="G28" s="64"/>
    </row>
    <row r="29" spans="1:30" x14ac:dyDescent="0.25">
      <c r="A29" s="219" t="s">
        <v>248</v>
      </c>
      <c r="B29" s="106" t="s">
        <v>520</v>
      </c>
      <c r="C29" s="194"/>
      <c r="D29" s="276">
        <f>D30+D33</f>
        <v>8637</v>
      </c>
      <c r="E29" s="382">
        <f>E30+E33</f>
        <v>8982</v>
      </c>
      <c r="F29" s="276">
        <f>F30+F33</f>
        <v>9341</v>
      </c>
      <c r="G29" s="64"/>
    </row>
    <row r="30" spans="1:30" ht="31.5" x14ac:dyDescent="0.25">
      <c r="A30" s="173" t="s">
        <v>249</v>
      </c>
      <c r="B30" s="106" t="s">
        <v>521</v>
      </c>
      <c r="C30" s="194"/>
      <c r="D30" s="276">
        <f>D31</f>
        <v>8102</v>
      </c>
      <c r="E30" s="382">
        <f t="shared" ref="E30:F30" si="7">E31</f>
        <v>8447</v>
      </c>
      <c r="F30" s="276">
        <f t="shared" si="7"/>
        <v>8806</v>
      </c>
      <c r="G30" s="382" t="e">
        <f>#REF!+G31</f>
        <v>#REF!</v>
      </c>
      <c r="H30" s="276" t="e">
        <f>#REF!+H31</f>
        <v>#REF!</v>
      </c>
      <c r="I30" s="276" t="e">
        <f>#REF!+I31</f>
        <v>#REF!</v>
      </c>
      <c r="J30" s="276" t="e">
        <f>#REF!+J31</f>
        <v>#REF!</v>
      </c>
      <c r="K30" s="276" t="e">
        <f>#REF!+K31</f>
        <v>#REF!</v>
      </c>
      <c r="L30" s="276" t="e">
        <f>#REF!+L31</f>
        <v>#REF!</v>
      </c>
      <c r="M30" s="276" t="e">
        <f>#REF!+M31</f>
        <v>#REF!</v>
      </c>
      <c r="N30" s="276" t="e">
        <f>#REF!+N31</f>
        <v>#REF!</v>
      </c>
      <c r="O30" s="276" t="e">
        <f>#REF!+O31</f>
        <v>#REF!</v>
      </c>
      <c r="P30" s="276" t="e">
        <f>#REF!+P31</f>
        <v>#REF!</v>
      </c>
      <c r="Q30" s="276" t="e">
        <f>#REF!+Q31</f>
        <v>#REF!</v>
      </c>
      <c r="R30" s="276" t="e">
        <f>#REF!+R31</f>
        <v>#REF!</v>
      </c>
      <c r="S30" s="276" t="e">
        <f>#REF!+S31</f>
        <v>#REF!</v>
      </c>
      <c r="T30" s="276" t="e">
        <f>#REF!+T31</f>
        <v>#REF!</v>
      </c>
      <c r="U30" s="276" t="e">
        <f>#REF!+U31</f>
        <v>#REF!</v>
      </c>
      <c r="V30" s="276" t="e">
        <f>#REF!+V31</f>
        <v>#REF!</v>
      </c>
      <c r="W30" s="276" t="e">
        <f>#REF!+W31</f>
        <v>#REF!</v>
      </c>
      <c r="X30" s="276" t="e">
        <f>#REF!+X31</f>
        <v>#REF!</v>
      </c>
      <c r="Y30" s="276" t="e">
        <f>#REF!+Y31</f>
        <v>#REF!</v>
      </c>
      <c r="Z30" s="276" t="e">
        <f>#REF!+Z31</f>
        <v>#REF!</v>
      </c>
      <c r="AA30" s="276" t="e">
        <f>#REF!+AA31</f>
        <v>#REF!</v>
      </c>
      <c r="AB30" s="276" t="e">
        <f>#REF!+AB31</f>
        <v>#REF!</v>
      </c>
      <c r="AC30" s="276" t="e">
        <f>#REF!+AC31</f>
        <v>#REF!</v>
      </c>
      <c r="AD30" s="276" t="e">
        <f>#REF!+AD31</f>
        <v>#REF!</v>
      </c>
    </row>
    <row r="31" spans="1:30" x14ac:dyDescent="0.25">
      <c r="A31" s="215" t="s">
        <v>116</v>
      </c>
      <c r="B31" s="106" t="s">
        <v>521</v>
      </c>
      <c r="C31" s="194">
        <v>200</v>
      </c>
      <c r="D31" s="276">
        <f>D32</f>
        <v>8102</v>
      </c>
      <c r="E31" s="382">
        <f t="shared" ref="E31:F31" si="8">E32</f>
        <v>8447</v>
      </c>
      <c r="F31" s="276">
        <f t="shared" si="8"/>
        <v>8806</v>
      </c>
      <c r="G31" s="64"/>
    </row>
    <row r="32" spans="1:30" x14ac:dyDescent="0.25">
      <c r="A32" s="215" t="s">
        <v>50</v>
      </c>
      <c r="B32" s="106" t="s">
        <v>521</v>
      </c>
      <c r="C32" s="194">
        <v>240</v>
      </c>
      <c r="D32" s="276">
        <f>'Функц. 2026-2028'!F734</f>
        <v>8102</v>
      </c>
      <c r="E32" s="382">
        <f>'Функц. 2026-2028'!H734</f>
        <v>8447</v>
      </c>
      <c r="F32" s="276">
        <f>'Функц. 2026-2028'!J734</f>
        <v>8806</v>
      </c>
      <c r="G32" s="64"/>
    </row>
    <row r="33" spans="1:7" ht="31.5" x14ac:dyDescent="0.25">
      <c r="A33" s="284" t="s">
        <v>250</v>
      </c>
      <c r="B33" s="106" t="s">
        <v>522</v>
      </c>
      <c r="C33" s="194"/>
      <c r="D33" s="276">
        <f t="shared" ref="D33:F34" si="9">D34</f>
        <v>535</v>
      </c>
      <c r="E33" s="382">
        <f t="shared" si="9"/>
        <v>535</v>
      </c>
      <c r="F33" s="276">
        <f t="shared" si="9"/>
        <v>535</v>
      </c>
      <c r="G33" s="64"/>
    </row>
    <row r="34" spans="1:7" ht="31.5" x14ac:dyDescent="0.25">
      <c r="A34" s="173" t="s">
        <v>58</v>
      </c>
      <c r="B34" s="106" t="s">
        <v>522</v>
      </c>
      <c r="C34" s="194">
        <v>600</v>
      </c>
      <c r="D34" s="276">
        <f t="shared" si="9"/>
        <v>535</v>
      </c>
      <c r="E34" s="382">
        <f t="shared" si="9"/>
        <v>535</v>
      </c>
      <c r="F34" s="276">
        <f t="shared" si="9"/>
        <v>535</v>
      </c>
      <c r="G34" s="64"/>
    </row>
    <row r="35" spans="1:7" x14ac:dyDescent="0.25">
      <c r="A35" s="173" t="s">
        <v>59</v>
      </c>
      <c r="B35" s="106" t="s">
        <v>522</v>
      </c>
      <c r="C35" s="194">
        <v>610</v>
      </c>
      <c r="D35" s="276">
        <f>'Функц. 2026-2028'!F737</f>
        <v>535</v>
      </c>
      <c r="E35" s="382">
        <f>'Функц. 2026-2028'!H737</f>
        <v>535</v>
      </c>
      <c r="F35" s="276">
        <f>'Функц. 2026-2028'!J737</f>
        <v>535</v>
      </c>
      <c r="G35" s="64"/>
    </row>
    <row r="36" spans="1:7" ht="31.5" x14ac:dyDescent="0.25">
      <c r="A36" s="161" t="s">
        <v>336</v>
      </c>
      <c r="B36" s="106" t="s">
        <v>468</v>
      </c>
      <c r="C36" s="194"/>
      <c r="D36" s="276">
        <f>D37+D40</f>
        <v>105551</v>
      </c>
      <c r="E36" s="382">
        <f>E37+E40</f>
        <v>106410</v>
      </c>
      <c r="F36" s="276">
        <f>F37+F40</f>
        <v>106903</v>
      </c>
      <c r="G36" s="64"/>
    </row>
    <row r="37" spans="1:7" ht="47.25" x14ac:dyDescent="0.25">
      <c r="A37" s="284" t="str">
        <f>'Функц. 2026-2028'!A739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37" s="106" t="s">
        <v>469</v>
      </c>
      <c r="C37" s="194"/>
      <c r="D37" s="276">
        <f t="shared" ref="D37:F38" si="10">D38</f>
        <v>51720</v>
      </c>
      <c r="E37" s="382">
        <f t="shared" si="10"/>
        <v>53205</v>
      </c>
      <c r="F37" s="276">
        <f t="shared" si="10"/>
        <v>53451.5</v>
      </c>
      <c r="G37" s="64"/>
    </row>
    <row r="38" spans="1:7" ht="31.5" x14ac:dyDescent="0.25">
      <c r="A38" s="284" t="str">
        <f>'Функц. 2026-2028'!A740</f>
        <v>Предоставление субсидий бюджетным, автономным учреждениям и иным некоммерческим организациям</v>
      </c>
      <c r="B38" s="106" t="s">
        <v>469</v>
      </c>
      <c r="C38" s="194">
        <v>600</v>
      </c>
      <c r="D38" s="276">
        <f t="shared" si="10"/>
        <v>51720</v>
      </c>
      <c r="E38" s="382">
        <f t="shared" si="10"/>
        <v>53205</v>
      </c>
      <c r="F38" s="276">
        <f t="shared" si="10"/>
        <v>53451.5</v>
      </c>
      <c r="G38" s="64"/>
    </row>
    <row r="39" spans="1:7" x14ac:dyDescent="0.25">
      <c r="A39" s="284" t="str">
        <f>'Функц. 2026-2028'!A741</f>
        <v>Субсидии бюджетным учреждениям</v>
      </c>
      <c r="B39" s="106" t="s">
        <v>469</v>
      </c>
      <c r="C39" s="194">
        <v>610</v>
      </c>
      <c r="D39" s="276">
        <f>'ведом. 2026-2028'!AD388</f>
        <v>51720</v>
      </c>
      <c r="E39" s="382">
        <f>'ведом. 2026-2028'!AE388</f>
        <v>53205</v>
      </c>
      <c r="F39" s="276">
        <f>'ведом. 2026-2028'!AF388</f>
        <v>53451.5</v>
      </c>
      <c r="G39" s="64"/>
    </row>
    <row r="40" spans="1:7" ht="47.25" x14ac:dyDescent="0.25">
      <c r="A40" s="284" t="str">
        <f>'Функц. 2026-2028'!A742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0" s="106" t="s">
        <v>470</v>
      </c>
      <c r="C40" s="194"/>
      <c r="D40" s="276">
        <f t="shared" ref="D40:F41" si="11">D41</f>
        <v>53831</v>
      </c>
      <c r="E40" s="382">
        <f t="shared" si="11"/>
        <v>53205</v>
      </c>
      <c r="F40" s="276">
        <f t="shared" si="11"/>
        <v>53451.5</v>
      </c>
      <c r="G40" s="64"/>
    </row>
    <row r="41" spans="1:7" ht="31.5" x14ac:dyDescent="0.25">
      <c r="A41" s="284" t="str">
        <f>'Функц. 2026-2028'!A743</f>
        <v>Предоставление субсидий бюджетным, автономным учреждениям и иным некоммерческим организациям</v>
      </c>
      <c r="B41" s="106" t="s">
        <v>470</v>
      </c>
      <c r="C41" s="194">
        <v>600</v>
      </c>
      <c r="D41" s="276">
        <f t="shared" si="11"/>
        <v>53831</v>
      </c>
      <c r="E41" s="382">
        <f t="shared" si="11"/>
        <v>53205</v>
      </c>
      <c r="F41" s="276">
        <f t="shared" si="11"/>
        <v>53451.5</v>
      </c>
      <c r="G41" s="64"/>
    </row>
    <row r="42" spans="1:7" x14ac:dyDescent="0.25">
      <c r="A42" s="284" t="str">
        <f>'Функц. 2026-2028'!A744</f>
        <v>Субсидии бюджетным учреждениям</v>
      </c>
      <c r="B42" s="106" t="s">
        <v>470</v>
      </c>
      <c r="C42" s="194">
        <v>610</v>
      </c>
      <c r="D42" s="276">
        <f>'ведом. 2026-2028'!AD391</f>
        <v>53831</v>
      </c>
      <c r="E42" s="382">
        <f>'ведом. 2026-2028'!AE391</f>
        <v>53205</v>
      </c>
      <c r="F42" s="276">
        <f>'ведом. 2026-2028'!AF391</f>
        <v>53451.5</v>
      </c>
      <c r="G42" s="64"/>
    </row>
    <row r="43" spans="1:7" ht="35.25" customHeight="1" x14ac:dyDescent="0.25">
      <c r="A43" s="245" t="s">
        <v>762</v>
      </c>
      <c r="B43" s="354" t="s">
        <v>760</v>
      </c>
      <c r="C43" s="408"/>
      <c r="D43" s="276">
        <f>D44</f>
        <v>4000</v>
      </c>
      <c r="E43" s="382">
        <f t="shared" ref="E43:E45" si="12">E44</f>
        <v>0</v>
      </c>
      <c r="F43" s="276">
        <f t="shared" ref="F43:F45" si="13">F44</f>
        <v>0</v>
      </c>
      <c r="G43" s="64"/>
    </row>
    <row r="44" spans="1:7" x14ac:dyDescent="0.25">
      <c r="A44" s="245" t="s">
        <v>706</v>
      </c>
      <c r="B44" s="354" t="s">
        <v>761</v>
      </c>
      <c r="C44" s="408"/>
      <c r="D44" s="276">
        <f>D45</f>
        <v>4000</v>
      </c>
      <c r="E44" s="382">
        <f t="shared" si="12"/>
        <v>0</v>
      </c>
      <c r="F44" s="276">
        <f t="shared" si="13"/>
        <v>0</v>
      </c>
      <c r="G44" s="64"/>
    </row>
    <row r="45" spans="1:7" ht="31.5" x14ac:dyDescent="0.25">
      <c r="A45" s="245" t="s">
        <v>58</v>
      </c>
      <c r="B45" s="354" t="s">
        <v>761</v>
      </c>
      <c r="C45" s="408">
        <v>600</v>
      </c>
      <c r="D45" s="276">
        <f>D46</f>
        <v>4000</v>
      </c>
      <c r="E45" s="382">
        <f t="shared" si="12"/>
        <v>0</v>
      </c>
      <c r="F45" s="276">
        <f t="shared" si="13"/>
        <v>0</v>
      </c>
      <c r="G45" s="64"/>
    </row>
    <row r="46" spans="1:7" x14ac:dyDescent="0.25">
      <c r="A46" s="245" t="s">
        <v>59</v>
      </c>
      <c r="B46" s="354" t="s">
        <v>761</v>
      </c>
      <c r="C46" s="408">
        <v>610</v>
      </c>
      <c r="D46" s="276">
        <f>'Функц. 2026-2028'!F748</f>
        <v>4000</v>
      </c>
      <c r="E46" s="382">
        <v>0</v>
      </c>
      <c r="F46" s="276">
        <v>0</v>
      </c>
      <c r="G46" s="64"/>
    </row>
    <row r="47" spans="1:7" ht="31.5" x14ac:dyDescent="0.25">
      <c r="A47" s="284" t="s">
        <v>580</v>
      </c>
      <c r="B47" s="106" t="s">
        <v>581</v>
      </c>
      <c r="C47" s="194"/>
      <c r="D47" s="276">
        <f>D48</f>
        <v>345.5</v>
      </c>
      <c r="E47" s="382">
        <f t="shared" ref="E47:F49" si="14">E48</f>
        <v>0</v>
      </c>
      <c r="F47" s="276">
        <f t="shared" si="14"/>
        <v>0</v>
      </c>
      <c r="G47" s="64"/>
    </row>
    <row r="48" spans="1:7" ht="45" customHeight="1" x14ac:dyDescent="0.25">
      <c r="A48" s="284" t="s">
        <v>723</v>
      </c>
      <c r="B48" s="106" t="s">
        <v>582</v>
      </c>
      <c r="C48" s="194"/>
      <c r="D48" s="276">
        <f>D49</f>
        <v>345.5</v>
      </c>
      <c r="E48" s="382">
        <f t="shared" si="14"/>
        <v>0</v>
      </c>
      <c r="F48" s="276">
        <f t="shared" si="14"/>
        <v>0</v>
      </c>
      <c r="G48" s="64"/>
    </row>
    <row r="49" spans="1:7" ht="31.5" x14ac:dyDescent="0.25">
      <c r="A49" s="284" t="s">
        <v>58</v>
      </c>
      <c r="B49" s="106" t="s">
        <v>582</v>
      </c>
      <c r="C49" s="194">
        <v>600</v>
      </c>
      <c r="D49" s="276">
        <f>D50</f>
        <v>345.5</v>
      </c>
      <c r="E49" s="382">
        <f t="shared" si="14"/>
        <v>0</v>
      </c>
      <c r="F49" s="276">
        <f t="shared" si="14"/>
        <v>0</v>
      </c>
      <c r="G49" s="64"/>
    </row>
    <row r="50" spans="1:7" x14ac:dyDescent="0.25">
      <c r="A50" s="284" t="s">
        <v>59</v>
      </c>
      <c r="B50" s="106" t="s">
        <v>582</v>
      </c>
      <c r="C50" s="194">
        <v>610</v>
      </c>
      <c r="D50" s="276">
        <f>'Функц. 2026-2028'!F752</f>
        <v>345.5</v>
      </c>
      <c r="E50" s="382">
        <f>'Функц. 2026-2028'!H752</f>
        <v>0</v>
      </c>
      <c r="F50" s="276">
        <f>'Функц. 2026-2028'!J752</f>
        <v>0</v>
      </c>
      <c r="G50" s="64"/>
    </row>
    <row r="51" spans="1:7" x14ac:dyDescent="0.25">
      <c r="A51" s="284" t="s">
        <v>471</v>
      </c>
      <c r="B51" s="106" t="s">
        <v>363</v>
      </c>
      <c r="C51" s="194"/>
      <c r="D51" s="276">
        <f>D52+D56</f>
        <v>73707.5</v>
      </c>
      <c r="E51" s="382">
        <f t="shared" ref="E51:F51" si="15">E52+E56</f>
        <v>71442</v>
      </c>
      <c r="F51" s="276">
        <f t="shared" si="15"/>
        <v>71442</v>
      </c>
      <c r="G51" s="64"/>
    </row>
    <row r="52" spans="1:7" ht="31.5" x14ac:dyDescent="0.25">
      <c r="A52" s="284" t="s">
        <v>401</v>
      </c>
      <c r="B52" s="106" t="s">
        <v>364</v>
      </c>
      <c r="C52" s="381"/>
      <c r="D52" s="276">
        <f t="shared" ref="D52:F54" si="16">D53</f>
        <v>71442</v>
      </c>
      <c r="E52" s="382">
        <f t="shared" si="16"/>
        <v>71442</v>
      </c>
      <c r="F52" s="276">
        <f t="shared" si="16"/>
        <v>71442</v>
      </c>
      <c r="G52" s="64"/>
    </row>
    <row r="53" spans="1:7" ht="31.5" x14ac:dyDescent="0.25">
      <c r="A53" s="215" t="s">
        <v>362</v>
      </c>
      <c r="B53" s="106" t="s">
        <v>365</v>
      </c>
      <c r="C53" s="381"/>
      <c r="D53" s="276">
        <f t="shared" si="16"/>
        <v>71442</v>
      </c>
      <c r="E53" s="382">
        <f t="shared" si="16"/>
        <v>71442</v>
      </c>
      <c r="F53" s="276">
        <f t="shared" si="16"/>
        <v>71442</v>
      </c>
      <c r="G53" s="64"/>
    </row>
    <row r="54" spans="1:7" ht="31.5" x14ac:dyDescent="0.25">
      <c r="A54" s="284" t="s">
        <v>58</v>
      </c>
      <c r="B54" s="106" t="s">
        <v>365</v>
      </c>
      <c r="C54" s="381">
        <v>600</v>
      </c>
      <c r="D54" s="276">
        <f t="shared" si="16"/>
        <v>71442</v>
      </c>
      <c r="E54" s="382">
        <f t="shared" si="16"/>
        <v>71442</v>
      </c>
      <c r="F54" s="276">
        <f t="shared" si="16"/>
        <v>71442</v>
      </c>
      <c r="G54" s="64"/>
    </row>
    <row r="55" spans="1:7" x14ac:dyDescent="0.25">
      <c r="A55" s="284" t="s">
        <v>59</v>
      </c>
      <c r="B55" s="106" t="s">
        <v>365</v>
      </c>
      <c r="C55" s="381">
        <v>610</v>
      </c>
      <c r="D55" s="276">
        <f>'Функц. 2026-2028'!F630</f>
        <v>71442</v>
      </c>
      <c r="E55" s="382">
        <f>'Функц. 2026-2028'!H630</f>
        <v>71442</v>
      </c>
      <c r="F55" s="276">
        <f>'Функц. 2026-2028'!J630</f>
        <v>71442</v>
      </c>
      <c r="G55" s="64"/>
    </row>
    <row r="56" spans="1:7" ht="31.5" x14ac:dyDescent="0.25">
      <c r="A56" s="245" t="s">
        <v>652</v>
      </c>
      <c r="B56" s="354" t="s">
        <v>653</v>
      </c>
      <c r="C56" s="404"/>
      <c r="D56" s="276">
        <f>D57</f>
        <v>2265.5</v>
      </c>
      <c r="E56" s="382">
        <f t="shared" ref="E56:F58" si="17">E57</f>
        <v>0</v>
      </c>
      <c r="F56" s="276">
        <f t="shared" si="17"/>
        <v>0</v>
      </c>
      <c r="G56" s="64"/>
    </row>
    <row r="57" spans="1:7" ht="31.5" x14ac:dyDescent="0.25">
      <c r="A57" s="245" t="s">
        <v>664</v>
      </c>
      <c r="B57" s="354" t="s">
        <v>654</v>
      </c>
      <c r="C57" s="404"/>
      <c r="D57" s="276">
        <f>D58</f>
        <v>2265.5</v>
      </c>
      <c r="E57" s="382">
        <f t="shared" si="17"/>
        <v>0</v>
      </c>
      <c r="F57" s="276">
        <f t="shared" si="17"/>
        <v>0</v>
      </c>
      <c r="G57" s="64"/>
    </row>
    <row r="58" spans="1:7" ht="31.5" x14ac:dyDescent="0.25">
      <c r="A58" s="245" t="s">
        <v>58</v>
      </c>
      <c r="B58" s="354" t="s">
        <v>654</v>
      </c>
      <c r="C58" s="404">
        <v>600</v>
      </c>
      <c r="D58" s="276">
        <f>D59</f>
        <v>2265.5</v>
      </c>
      <c r="E58" s="382">
        <f t="shared" si="17"/>
        <v>0</v>
      </c>
      <c r="F58" s="276">
        <f t="shared" si="17"/>
        <v>0</v>
      </c>
      <c r="G58" s="64"/>
    </row>
    <row r="59" spans="1:7" x14ac:dyDescent="0.25">
      <c r="A59" s="245" t="s">
        <v>59</v>
      </c>
      <c r="B59" s="354" t="s">
        <v>654</v>
      </c>
      <c r="C59" s="404">
        <v>610</v>
      </c>
      <c r="D59" s="276">
        <f>'Функц. 2026-2028'!F634</f>
        <v>2265.5</v>
      </c>
      <c r="E59" s="382">
        <f>'Функц. 2026-2028'!H634</f>
        <v>0</v>
      </c>
      <c r="F59" s="276">
        <f>'Функц. 2026-2028'!J634</f>
        <v>0</v>
      </c>
      <c r="G59" s="64"/>
    </row>
    <row r="60" spans="1:7" s="92" customFormat="1" x14ac:dyDescent="0.25">
      <c r="A60" s="220" t="s">
        <v>251</v>
      </c>
      <c r="B60" s="355" t="s">
        <v>96</v>
      </c>
      <c r="C60" s="405"/>
      <c r="D60" s="281">
        <f>D61+D130+D144</f>
        <v>1440989.9</v>
      </c>
      <c r="E60" s="400">
        <f>E61+E130+E144</f>
        <v>1445093.9</v>
      </c>
      <c r="F60" s="281">
        <f>F61+F130+F144</f>
        <v>1455836.3</v>
      </c>
      <c r="G60" s="64"/>
    </row>
    <row r="61" spans="1:7" x14ac:dyDescent="0.25">
      <c r="A61" s="171" t="s">
        <v>420</v>
      </c>
      <c r="B61" s="106" t="s">
        <v>113</v>
      </c>
      <c r="C61" s="194"/>
      <c r="D61" s="276">
        <f>D62+D99+D113+D120+D109</f>
        <v>1336548.8999999999</v>
      </c>
      <c r="E61" s="382">
        <f>E62+E99+E113+E120+E109</f>
        <v>1341932.3999999999</v>
      </c>
      <c r="F61" s="276">
        <f>F62+F99+F113+F120+F109</f>
        <v>1352406.1</v>
      </c>
      <c r="G61" s="64"/>
    </row>
    <row r="62" spans="1:7" ht="31.5" x14ac:dyDescent="0.25">
      <c r="A62" s="160" t="s">
        <v>422</v>
      </c>
      <c r="B62" s="106" t="s">
        <v>421</v>
      </c>
      <c r="C62" s="381"/>
      <c r="D62" s="276">
        <f>D66+D83+D73+D80+D90+D63+D93+D96</f>
        <v>1215867</v>
      </c>
      <c r="E62" s="276">
        <f t="shared" ref="E62:F62" si="18">E66+E83+E73+E80+E90+E63+E93+E96</f>
        <v>1231958.8</v>
      </c>
      <c r="F62" s="276">
        <f t="shared" si="18"/>
        <v>1246063.3</v>
      </c>
      <c r="G62" s="64"/>
    </row>
    <row r="63" spans="1:7" ht="31.5" x14ac:dyDescent="0.25">
      <c r="A63" s="160" t="s">
        <v>615</v>
      </c>
      <c r="B63" s="354" t="s">
        <v>614</v>
      </c>
      <c r="C63" s="406"/>
      <c r="D63" s="276">
        <f t="shared" ref="D63:F64" si="19">D64</f>
        <v>33530.5</v>
      </c>
      <c r="E63" s="382">
        <f t="shared" si="19"/>
        <v>40383.300000000003</v>
      </c>
      <c r="F63" s="276">
        <f t="shared" si="19"/>
        <v>40383.300000000003</v>
      </c>
      <c r="G63" s="64"/>
    </row>
    <row r="64" spans="1:7" x14ac:dyDescent="0.25">
      <c r="A64" s="221" t="s">
        <v>116</v>
      </c>
      <c r="B64" s="354" t="s">
        <v>614</v>
      </c>
      <c r="C64" s="194">
        <v>200</v>
      </c>
      <c r="D64" s="276">
        <f t="shared" si="19"/>
        <v>33530.5</v>
      </c>
      <c r="E64" s="382">
        <f t="shared" si="19"/>
        <v>40383.300000000003</v>
      </c>
      <c r="F64" s="276">
        <f t="shared" si="19"/>
        <v>40383.300000000003</v>
      </c>
      <c r="G64" s="64"/>
    </row>
    <row r="65" spans="1:7" x14ac:dyDescent="0.25">
      <c r="A65" s="284" t="s">
        <v>50</v>
      </c>
      <c r="B65" s="354" t="s">
        <v>614</v>
      </c>
      <c r="C65" s="194">
        <v>240</v>
      </c>
      <c r="D65" s="276">
        <f>'Функц. 2026-2028'!F570</f>
        <v>33530.5</v>
      </c>
      <c r="E65" s="382">
        <f>'Функц. 2026-2028'!H570</f>
        <v>40383.300000000003</v>
      </c>
      <c r="F65" s="276">
        <f>'Функц. 2026-2028'!J570</f>
        <v>40383.300000000003</v>
      </c>
      <c r="G65" s="64"/>
    </row>
    <row r="66" spans="1:7" ht="31.5" x14ac:dyDescent="0.25">
      <c r="A66" s="219" t="s">
        <v>253</v>
      </c>
      <c r="B66" s="106" t="s">
        <v>424</v>
      </c>
      <c r="C66" s="407"/>
      <c r="D66" s="276">
        <f>D67+D70</f>
        <v>199827.3</v>
      </c>
      <c r="E66" s="382">
        <f t="shared" ref="E66:F66" si="20">E67+E70</f>
        <v>208384.6</v>
      </c>
      <c r="F66" s="276">
        <f t="shared" si="20"/>
        <v>213658.8</v>
      </c>
      <c r="G66" s="64"/>
    </row>
    <row r="67" spans="1:7" ht="31.5" x14ac:dyDescent="0.25">
      <c r="A67" s="219" t="s">
        <v>318</v>
      </c>
      <c r="B67" s="106" t="s">
        <v>425</v>
      </c>
      <c r="C67" s="194"/>
      <c r="D67" s="276">
        <f t="shared" ref="D67:F68" si="21">D68</f>
        <v>199327.3</v>
      </c>
      <c r="E67" s="382">
        <f t="shared" si="21"/>
        <v>207884.6</v>
      </c>
      <c r="F67" s="276">
        <f t="shared" si="21"/>
        <v>213158.8</v>
      </c>
      <c r="G67" s="64"/>
    </row>
    <row r="68" spans="1:7" ht="31.5" x14ac:dyDescent="0.25">
      <c r="A68" s="173" t="s">
        <v>58</v>
      </c>
      <c r="B68" s="106" t="s">
        <v>425</v>
      </c>
      <c r="C68" s="194">
        <v>600</v>
      </c>
      <c r="D68" s="276">
        <f t="shared" si="21"/>
        <v>199327.3</v>
      </c>
      <c r="E68" s="382">
        <f t="shared" si="21"/>
        <v>207884.6</v>
      </c>
      <c r="F68" s="276">
        <f t="shared" si="21"/>
        <v>213158.8</v>
      </c>
      <c r="G68" s="64"/>
    </row>
    <row r="69" spans="1:7" x14ac:dyDescent="0.25">
      <c r="A69" s="173" t="s">
        <v>59</v>
      </c>
      <c r="B69" s="106" t="s">
        <v>425</v>
      </c>
      <c r="C69" s="194">
        <v>610</v>
      </c>
      <c r="D69" s="276">
        <f>'Функц. 2026-2028'!F550</f>
        <v>199327.3</v>
      </c>
      <c r="E69" s="382">
        <f>'Функц. 2026-2028'!H550</f>
        <v>207884.6</v>
      </c>
      <c r="F69" s="276">
        <f>'Функц. 2026-2028'!J550</f>
        <v>213158.8</v>
      </c>
      <c r="G69" s="64"/>
    </row>
    <row r="70" spans="1:7" ht="31.5" x14ac:dyDescent="0.25">
      <c r="A70" s="245" t="s">
        <v>750</v>
      </c>
      <c r="B70" s="354" t="s">
        <v>703</v>
      </c>
      <c r="C70" s="408"/>
      <c r="D70" s="276">
        <f>D71</f>
        <v>500</v>
      </c>
      <c r="E70" s="382">
        <f t="shared" ref="E70:F71" si="22">E71</f>
        <v>500</v>
      </c>
      <c r="F70" s="276">
        <f t="shared" si="22"/>
        <v>500</v>
      </c>
      <c r="G70" s="64"/>
    </row>
    <row r="71" spans="1:7" ht="31.5" x14ac:dyDescent="0.25">
      <c r="A71" s="245" t="s">
        <v>58</v>
      </c>
      <c r="B71" s="354" t="s">
        <v>703</v>
      </c>
      <c r="C71" s="408">
        <v>600</v>
      </c>
      <c r="D71" s="276">
        <f>D72</f>
        <v>500</v>
      </c>
      <c r="E71" s="382">
        <f t="shared" si="22"/>
        <v>500</v>
      </c>
      <c r="F71" s="276">
        <f t="shared" si="22"/>
        <v>500</v>
      </c>
      <c r="G71" s="64"/>
    </row>
    <row r="72" spans="1:7" x14ac:dyDescent="0.25">
      <c r="A72" s="245" t="s">
        <v>59</v>
      </c>
      <c r="B72" s="354" t="s">
        <v>703</v>
      </c>
      <c r="C72" s="408">
        <v>610</v>
      </c>
      <c r="D72" s="276">
        <f>'Функц. 2026-2028'!F553</f>
        <v>500</v>
      </c>
      <c r="E72" s="382">
        <f>'Функц. 2026-2028'!H553</f>
        <v>500</v>
      </c>
      <c r="F72" s="276">
        <f>'Функц. 2026-2028'!J553</f>
        <v>500</v>
      </c>
      <c r="G72" s="64"/>
    </row>
    <row r="73" spans="1:7" ht="47.25" x14ac:dyDescent="0.25">
      <c r="A73" s="171" t="s">
        <v>410</v>
      </c>
      <c r="B73" s="106" t="s">
        <v>442</v>
      </c>
      <c r="C73" s="194"/>
      <c r="D73" s="276">
        <f>D74+D77</f>
        <v>131744.20000000001</v>
      </c>
      <c r="E73" s="382">
        <f>E74+E77</f>
        <v>136331.9</v>
      </c>
      <c r="F73" s="276">
        <f>F74+F77</f>
        <v>145162.20000000001</v>
      </c>
      <c r="G73" s="64"/>
    </row>
    <row r="74" spans="1:7" ht="47.25" x14ac:dyDescent="0.25">
      <c r="A74" s="215" t="s">
        <v>481</v>
      </c>
      <c r="B74" s="106" t="s">
        <v>443</v>
      </c>
      <c r="C74" s="407"/>
      <c r="D74" s="276">
        <f t="shared" ref="D74:F75" si="23">D75</f>
        <v>123844.2</v>
      </c>
      <c r="E74" s="382">
        <f t="shared" si="23"/>
        <v>121720.5</v>
      </c>
      <c r="F74" s="276">
        <f t="shared" si="23"/>
        <v>124263.8</v>
      </c>
      <c r="G74" s="64"/>
    </row>
    <row r="75" spans="1:7" ht="31.5" x14ac:dyDescent="0.25">
      <c r="A75" s="173" t="s">
        <v>58</v>
      </c>
      <c r="B75" s="106" t="s">
        <v>443</v>
      </c>
      <c r="C75" s="194">
        <v>600</v>
      </c>
      <c r="D75" s="276">
        <f t="shared" si="23"/>
        <v>123844.2</v>
      </c>
      <c r="E75" s="382">
        <f t="shared" si="23"/>
        <v>121720.5</v>
      </c>
      <c r="F75" s="276">
        <f t="shared" si="23"/>
        <v>124263.8</v>
      </c>
      <c r="G75" s="64"/>
    </row>
    <row r="76" spans="1:7" x14ac:dyDescent="0.25">
      <c r="A76" s="173" t="s">
        <v>59</v>
      </c>
      <c r="B76" s="106" t="s">
        <v>443</v>
      </c>
      <c r="C76" s="194">
        <v>610</v>
      </c>
      <c r="D76" s="276">
        <f>'Функц. 2026-2028'!F574</f>
        <v>123844.2</v>
      </c>
      <c r="E76" s="382">
        <f>'Функц. 2026-2028'!H574</f>
        <v>121720.5</v>
      </c>
      <c r="F76" s="276">
        <f>'Функц. 2026-2028'!J574</f>
        <v>124263.8</v>
      </c>
      <c r="G76" s="64"/>
    </row>
    <row r="77" spans="1:7" ht="47.25" x14ac:dyDescent="0.25">
      <c r="A77" s="173" t="s">
        <v>482</v>
      </c>
      <c r="B77" s="106" t="s">
        <v>444</v>
      </c>
      <c r="C77" s="194"/>
      <c r="D77" s="276">
        <f t="shared" ref="D77:F78" si="24">D78</f>
        <v>7900</v>
      </c>
      <c r="E77" s="382">
        <f t="shared" si="24"/>
        <v>14611.4</v>
      </c>
      <c r="F77" s="276">
        <f t="shared" si="24"/>
        <v>20898.400000000001</v>
      </c>
      <c r="G77" s="64"/>
    </row>
    <row r="78" spans="1:7" ht="31.5" x14ac:dyDescent="0.25">
      <c r="A78" s="173" t="s">
        <v>58</v>
      </c>
      <c r="B78" s="106" t="s">
        <v>444</v>
      </c>
      <c r="C78" s="194">
        <v>600</v>
      </c>
      <c r="D78" s="276">
        <f t="shared" si="24"/>
        <v>7900</v>
      </c>
      <c r="E78" s="382">
        <f t="shared" si="24"/>
        <v>14611.4</v>
      </c>
      <c r="F78" s="276">
        <f t="shared" si="24"/>
        <v>20898.400000000001</v>
      </c>
      <c r="G78" s="64"/>
    </row>
    <row r="79" spans="1:7" x14ac:dyDescent="0.25">
      <c r="A79" s="173" t="s">
        <v>59</v>
      </c>
      <c r="B79" s="106" t="s">
        <v>444</v>
      </c>
      <c r="C79" s="194">
        <v>610</v>
      </c>
      <c r="D79" s="276">
        <f>'Функц. 2026-2028'!F577</f>
        <v>7900</v>
      </c>
      <c r="E79" s="382">
        <f>'Функц. 2026-2028'!H577</f>
        <v>14611.4</v>
      </c>
      <c r="F79" s="276">
        <f>'Функц. 2026-2028'!J577</f>
        <v>20898.400000000001</v>
      </c>
      <c r="G79" s="64"/>
    </row>
    <row r="80" spans="1:7" ht="126" x14ac:dyDescent="0.25">
      <c r="A80" s="172" t="s">
        <v>484</v>
      </c>
      <c r="B80" s="22" t="s">
        <v>445</v>
      </c>
      <c r="C80" s="381"/>
      <c r="D80" s="276">
        <f t="shared" ref="D80:F81" si="25">D81</f>
        <v>824896</v>
      </c>
      <c r="E80" s="382">
        <f t="shared" si="25"/>
        <v>824896</v>
      </c>
      <c r="F80" s="276">
        <f t="shared" si="25"/>
        <v>824896</v>
      </c>
      <c r="G80" s="64"/>
    </row>
    <row r="81" spans="1:7" ht="31.5" x14ac:dyDescent="0.25">
      <c r="A81" s="173" t="s">
        <v>58</v>
      </c>
      <c r="B81" s="22" t="s">
        <v>445</v>
      </c>
      <c r="C81" s="194">
        <v>600</v>
      </c>
      <c r="D81" s="276">
        <f t="shared" si="25"/>
        <v>824896</v>
      </c>
      <c r="E81" s="382">
        <f t="shared" si="25"/>
        <v>824896</v>
      </c>
      <c r="F81" s="276">
        <f t="shared" si="25"/>
        <v>824896</v>
      </c>
      <c r="G81" s="64"/>
    </row>
    <row r="82" spans="1:7" x14ac:dyDescent="0.25">
      <c r="A82" s="173" t="s">
        <v>59</v>
      </c>
      <c r="B82" s="22" t="s">
        <v>445</v>
      </c>
      <c r="C82" s="194">
        <v>610</v>
      </c>
      <c r="D82" s="276">
        <f>'Функц. 2026-2028'!F580+'Функц. 2026-2028'!F640+'Функц. 2026-2028'!F556</f>
        <v>824896</v>
      </c>
      <c r="E82" s="382">
        <f>'Функц. 2026-2028'!H556+'Функц. 2026-2028'!H580+'Функц. 2026-2028'!H640</f>
        <v>824896</v>
      </c>
      <c r="F82" s="276">
        <f>'Функц. 2026-2028'!J640+'Функц. 2026-2028'!J556+'Функц. 2026-2028'!J580</f>
        <v>824896</v>
      </c>
      <c r="G82" s="64"/>
    </row>
    <row r="83" spans="1:7" ht="47.25" x14ac:dyDescent="0.25">
      <c r="A83" s="173" t="s">
        <v>118</v>
      </c>
      <c r="B83" s="106" t="s">
        <v>441</v>
      </c>
      <c r="C83" s="194"/>
      <c r="D83" s="276">
        <f>D88+D86+D84</f>
        <v>19062</v>
      </c>
      <c r="E83" s="382">
        <f t="shared" ref="E83:F83" si="26">E88+E86+E84</f>
        <v>19062</v>
      </c>
      <c r="F83" s="276">
        <f t="shared" si="26"/>
        <v>19062</v>
      </c>
      <c r="G83" s="64"/>
    </row>
    <row r="84" spans="1:7" ht="47.25" x14ac:dyDescent="0.25">
      <c r="A84" s="245" t="s">
        <v>40</v>
      </c>
      <c r="B84" s="106" t="s">
        <v>441</v>
      </c>
      <c r="C84" s="194">
        <v>100</v>
      </c>
      <c r="D84" s="276">
        <f>D85</f>
        <v>724</v>
      </c>
      <c r="E84" s="382">
        <f>E85</f>
        <v>724</v>
      </c>
      <c r="F84" s="276">
        <f>F85</f>
        <v>724</v>
      </c>
      <c r="G84" s="64"/>
    </row>
    <row r="85" spans="1:7" x14ac:dyDescent="0.25">
      <c r="A85" s="245" t="s">
        <v>65</v>
      </c>
      <c r="B85" s="106" t="s">
        <v>441</v>
      </c>
      <c r="C85" s="194">
        <v>110</v>
      </c>
      <c r="D85" s="276">
        <f>'Функц. 2026-2028'!F798</f>
        <v>724</v>
      </c>
      <c r="E85" s="382">
        <f>'Функц. 2026-2028'!H798</f>
        <v>724</v>
      </c>
      <c r="F85" s="276">
        <f>'Функц. 2026-2028'!J798</f>
        <v>724</v>
      </c>
      <c r="G85" s="64"/>
    </row>
    <row r="86" spans="1:7" x14ac:dyDescent="0.25">
      <c r="A86" s="221" t="s">
        <v>116</v>
      </c>
      <c r="B86" s="106" t="s">
        <v>441</v>
      </c>
      <c r="C86" s="194">
        <v>200</v>
      </c>
      <c r="D86" s="276">
        <f>D87</f>
        <v>182</v>
      </c>
      <c r="E86" s="382">
        <f>E87</f>
        <v>182</v>
      </c>
      <c r="F86" s="276">
        <f>F87</f>
        <v>182</v>
      </c>
      <c r="G86" s="64"/>
    </row>
    <row r="87" spans="1:7" x14ac:dyDescent="0.25">
      <c r="A87" s="284" t="s">
        <v>50</v>
      </c>
      <c r="B87" s="106" t="s">
        <v>441</v>
      </c>
      <c r="C87" s="194">
        <v>240</v>
      </c>
      <c r="D87" s="276">
        <f>'Функц. 2026-2028'!F800</f>
        <v>182</v>
      </c>
      <c r="E87" s="382">
        <f>'Функц. 2026-2028'!H800</f>
        <v>182</v>
      </c>
      <c r="F87" s="276">
        <f>'Функц. 2026-2028'!J800</f>
        <v>182</v>
      </c>
      <c r="G87" s="64"/>
    </row>
    <row r="88" spans="1:7" x14ac:dyDescent="0.25">
      <c r="A88" s="173" t="s">
        <v>93</v>
      </c>
      <c r="B88" s="106" t="s">
        <v>441</v>
      </c>
      <c r="C88" s="194">
        <v>300</v>
      </c>
      <c r="D88" s="276">
        <f>D89</f>
        <v>18156</v>
      </c>
      <c r="E88" s="382">
        <f>E89</f>
        <v>18156</v>
      </c>
      <c r="F88" s="276">
        <f>F89</f>
        <v>18156</v>
      </c>
      <c r="G88" s="64"/>
    </row>
    <row r="89" spans="1:7" x14ac:dyDescent="0.25">
      <c r="A89" s="173" t="s">
        <v>127</v>
      </c>
      <c r="B89" s="106" t="s">
        <v>441</v>
      </c>
      <c r="C89" s="194">
        <v>310</v>
      </c>
      <c r="D89" s="276">
        <f>'Функц. 2026-2028'!F802</f>
        <v>18156</v>
      </c>
      <c r="E89" s="382">
        <f>'Функц. 2026-2028'!H802</f>
        <v>18156</v>
      </c>
      <c r="F89" s="276">
        <f>'Функц. 2026-2028'!J802</f>
        <v>18156</v>
      </c>
      <c r="G89" s="64"/>
    </row>
    <row r="90" spans="1:7" ht="31.5" x14ac:dyDescent="0.25">
      <c r="A90" s="284" t="s">
        <v>665</v>
      </c>
      <c r="B90" s="106" t="s">
        <v>574</v>
      </c>
      <c r="C90" s="194"/>
      <c r="D90" s="276">
        <f t="shared" ref="D90:F91" si="27">D91</f>
        <v>2901</v>
      </c>
      <c r="E90" s="382">
        <f t="shared" si="27"/>
        <v>2901</v>
      </c>
      <c r="F90" s="276">
        <f t="shared" si="27"/>
        <v>2901</v>
      </c>
      <c r="G90" s="64"/>
    </row>
    <row r="91" spans="1:7" ht="31.5" x14ac:dyDescent="0.25">
      <c r="A91" s="284" t="s">
        <v>58</v>
      </c>
      <c r="B91" s="106" t="s">
        <v>574</v>
      </c>
      <c r="C91" s="194">
        <v>600</v>
      </c>
      <c r="D91" s="276">
        <f t="shared" si="27"/>
        <v>2901</v>
      </c>
      <c r="E91" s="382">
        <f t="shared" si="27"/>
        <v>2901</v>
      </c>
      <c r="F91" s="276">
        <f t="shared" si="27"/>
        <v>2901</v>
      </c>
      <c r="G91" s="64"/>
    </row>
    <row r="92" spans="1:7" x14ac:dyDescent="0.25">
      <c r="A92" s="284" t="s">
        <v>59</v>
      </c>
      <c r="B92" s="106" t="s">
        <v>574</v>
      </c>
      <c r="C92" s="194">
        <v>610</v>
      </c>
      <c r="D92" s="276">
        <f>'Функц. 2026-2028'!F583+'Функц. 2026-2028'!F559</f>
        <v>2901</v>
      </c>
      <c r="E92" s="425">
        <f>'Функц. 2026-2028'!H583+'Функц. 2026-2028'!H559</f>
        <v>2901</v>
      </c>
      <c r="F92" s="276">
        <f>'Функц. 2026-2028'!J583+'Функц. 2026-2028'!J559</f>
        <v>2901</v>
      </c>
      <c r="G92" s="64"/>
    </row>
    <row r="93" spans="1:7" ht="63" x14ac:dyDescent="0.25">
      <c r="A93" s="245" t="s">
        <v>595</v>
      </c>
      <c r="B93" s="356" t="s">
        <v>596</v>
      </c>
      <c r="C93" s="408"/>
      <c r="D93" s="276">
        <f>D94</f>
        <v>2535</v>
      </c>
      <c r="E93" s="382">
        <f t="shared" ref="E93:F94" si="28">E94</f>
        <v>0</v>
      </c>
      <c r="F93" s="276">
        <f t="shared" si="28"/>
        <v>0</v>
      </c>
      <c r="G93" s="64"/>
    </row>
    <row r="94" spans="1:7" ht="31.5" x14ac:dyDescent="0.25">
      <c r="A94" s="245" t="s">
        <v>58</v>
      </c>
      <c r="B94" s="356" t="s">
        <v>596</v>
      </c>
      <c r="C94" s="408">
        <v>600</v>
      </c>
      <c r="D94" s="276">
        <f>D95</f>
        <v>2535</v>
      </c>
      <c r="E94" s="382">
        <f t="shared" si="28"/>
        <v>0</v>
      </c>
      <c r="F94" s="276">
        <f t="shared" si="28"/>
        <v>0</v>
      </c>
      <c r="G94" s="64"/>
    </row>
    <row r="95" spans="1:7" x14ac:dyDescent="0.25">
      <c r="A95" s="245" t="s">
        <v>59</v>
      </c>
      <c r="B95" s="356" t="s">
        <v>596</v>
      </c>
      <c r="C95" s="408">
        <v>610</v>
      </c>
      <c r="D95" s="276">
        <f>'Функц. 2026-2028'!F586</f>
        <v>2535</v>
      </c>
      <c r="E95" s="382">
        <f>'Функц. 2026-2028'!I586</f>
        <v>0</v>
      </c>
      <c r="F95" s="276">
        <f>'Функц. 2026-2028'!J586</f>
        <v>0</v>
      </c>
      <c r="G95" s="64"/>
    </row>
    <row r="96" spans="1:7" ht="47.25" x14ac:dyDescent="0.25">
      <c r="A96" s="267" t="s">
        <v>777</v>
      </c>
      <c r="B96" s="295" t="s">
        <v>778</v>
      </c>
      <c r="C96" s="248"/>
      <c r="D96" s="276">
        <f>D97</f>
        <v>1371</v>
      </c>
      <c r="E96" s="276">
        <f t="shared" ref="E96:F97" si="29">E97</f>
        <v>0</v>
      </c>
      <c r="F96" s="276">
        <f t="shared" si="29"/>
        <v>0</v>
      </c>
      <c r="G96" s="64"/>
    </row>
    <row r="97" spans="1:30" ht="31.5" x14ac:dyDescent="0.25">
      <c r="A97" s="267" t="s">
        <v>58</v>
      </c>
      <c r="B97" s="295" t="s">
        <v>778</v>
      </c>
      <c r="C97" s="248">
        <v>600</v>
      </c>
      <c r="D97" s="276">
        <f>D98</f>
        <v>1371</v>
      </c>
      <c r="E97" s="276">
        <f t="shared" si="29"/>
        <v>0</v>
      </c>
      <c r="F97" s="276">
        <f t="shared" si="29"/>
        <v>0</v>
      </c>
      <c r="G97" s="64"/>
    </row>
    <row r="98" spans="1:30" x14ac:dyDescent="0.25">
      <c r="A98" s="267" t="s">
        <v>59</v>
      </c>
      <c r="B98" s="295" t="s">
        <v>778</v>
      </c>
      <c r="C98" s="248">
        <v>610</v>
      </c>
      <c r="D98" s="276">
        <f>'Функц. 2026-2028'!F589</f>
        <v>1371</v>
      </c>
      <c r="E98" s="382">
        <f>'Функц. 2026-2028'!H589</f>
        <v>0</v>
      </c>
      <c r="F98" s="276">
        <f>'Функц. 2026-2028'!J589</f>
        <v>0</v>
      </c>
      <c r="G98" s="64"/>
    </row>
    <row r="99" spans="1:30" ht="47.25" x14ac:dyDescent="0.25">
      <c r="A99" s="173" t="s">
        <v>423</v>
      </c>
      <c r="B99" s="106" t="s">
        <v>122</v>
      </c>
      <c r="C99" s="194"/>
      <c r="D99" s="276">
        <f>D100+D103+D106</f>
        <v>61382.399999999994</v>
      </c>
      <c r="E99" s="276">
        <f t="shared" ref="E99:F99" si="30">E100+E103+E106</f>
        <v>62896.2</v>
      </c>
      <c r="F99" s="276">
        <f t="shared" si="30"/>
        <v>59235.299999999996</v>
      </c>
      <c r="G99" s="382" t="e">
        <f>G100+#REF!+#REF!+G103</f>
        <v>#REF!</v>
      </c>
      <c r="H99" s="276" t="e">
        <f>H100+#REF!+#REF!+H103</f>
        <v>#REF!</v>
      </c>
      <c r="I99" s="276" t="e">
        <f>I100+#REF!+#REF!+I103</f>
        <v>#REF!</v>
      </c>
      <c r="J99" s="276" t="e">
        <f>J100+#REF!+#REF!+J103</f>
        <v>#REF!</v>
      </c>
      <c r="K99" s="276" t="e">
        <f>K100+#REF!+#REF!+K103</f>
        <v>#REF!</v>
      </c>
      <c r="L99" s="276" t="e">
        <f>L100+#REF!+#REF!+L103</f>
        <v>#REF!</v>
      </c>
      <c r="M99" s="276" t="e">
        <f>M100+#REF!+#REF!+M103</f>
        <v>#REF!</v>
      </c>
      <c r="N99" s="276" t="e">
        <f>N100+#REF!+#REF!+N103</f>
        <v>#REF!</v>
      </c>
      <c r="O99" s="276" t="e">
        <f>O100+#REF!+#REF!+O103</f>
        <v>#REF!</v>
      </c>
      <c r="P99" s="276" t="e">
        <f>P100+#REF!+#REF!+P103</f>
        <v>#REF!</v>
      </c>
      <c r="Q99" s="276" t="e">
        <f>Q100+#REF!+#REF!+Q103</f>
        <v>#REF!</v>
      </c>
      <c r="R99" s="276" t="e">
        <f>R100+#REF!+#REF!+R103</f>
        <v>#REF!</v>
      </c>
      <c r="S99" s="276" t="e">
        <f>S100+#REF!+#REF!+S103</f>
        <v>#REF!</v>
      </c>
      <c r="T99" s="276" t="e">
        <f>T100+#REF!+#REF!+T103</f>
        <v>#REF!</v>
      </c>
      <c r="U99" s="276" t="e">
        <f>U100+#REF!+#REF!+U103</f>
        <v>#REF!</v>
      </c>
      <c r="V99" s="276" t="e">
        <f>V100+#REF!+#REF!+V103</f>
        <v>#REF!</v>
      </c>
      <c r="W99" s="276" t="e">
        <f>W100+#REF!+#REF!+W103</f>
        <v>#REF!</v>
      </c>
      <c r="X99" s="276" t="e">
        <f>X100+#REF!+#REF!+X103</f>
        <v>#REF!</v>
      </c>
      <c r="Y99" s="276" t="e">
        <f>Y100+#REF!+#REF!+Y103</f>
        <v>#REF!</v>
      </c>
      <c r="Z99" s="276" t="e">
        <f>Z100+#REF!+#REF!+Z103</f>
        <v>#REF!</v>
      </c>
      <c r="AA99" s="276" t="e">
        <f>AA100+#REF!+#REF!+AA103</f>
        <v>#REF!</v>
      </c>
      <c r="AB99" s="276" t="e">
        <f>AB100+#REF!+#REF!+AB103</f>
        <v>#REF!</v>
      </c>
      <c r="AC99" s="276" t="e">
        <f>AC100+#REF!+#REF!+AC103</f>
        <v>#REF!</v>
      </c>
      <c r="AD99" s="276" t="e">
        <f>AD100+#REF!+#REF!+AD103</f>
        <v>#REF!</v>
      </c>
    </row>
    <row r="100" spans="1:30" ht="31.5" x14ac:dyDescent="0.25">
      <c r="A100" s="173" t="s">
        <v>483</v>
      </c>
      <c r="B100" s="106" t="s">
        <v>446</v>
      </c>
      <c r="C100" s="194"/>
      <c r="D100" s="276">
        <f t="shared" ref="D100:F101" si="31">D101</f>
        <v>14</v>
      </c>
      <c r="E100" s="382">
        <f t="shared" si="31"/>
        <v>14</v>
      </c>
      <c r="F100" s="276">
        <f t="shared" si="31"/>
        <v>14</v>
      </c>
      <c r="G100" s="64"/>
    </row>
    <row r="101" spans="1:30" ht="31.5" x14ac:dyDescent="0.25">
      <c r="A101" s="173" t="s">
        <v>58</v>
      </c>
      <c r="B101" s="106" t="s">
        <v>446</v>
      </c>
      <c r="C101" s="381">
        <v>600</v>
      </c>
      <c r="D101" s="276">
        <f t="shared" si="31"/>
        <v>14</v>
      </c>
      <c r="E101" s="382">
        <f t="shared" si="31"/>
        <v>14</v>
      </c>
      <c r="F101" s="276">
        <f t="shared" si="31"/>
        <v>14</v>
      </c>
      <c r="G101" s="64"/>
    </row>
    <row r="102" spans="1:30" x14ac:dyDescent="0.25">
      <c r="A102" s="173" t="s">
        <v>59</v>
      </c>
      <c r="B102" s="106" t="s">
        <v>446</v>
      </c>
      <c r="C102" s="381">
        <v>610</v>
      </c>
      <c r="D102" s="276">
        <f>'Функц. 2026-2028'!F593</f>
        <v>14</v>
      </c>
      <c r="E102" s="382">
        <f>'Функц. 2026-2028'!H593</f>
        <v>14</v>
      </c>
      <c r="F102" s="276">
        <f>'Функц. 2026-2028'!J593</f>
        <v>14</v>
      </c>
      <c r="G102" s="64"/>
    </row>
    <row r="103" spans="1:30" ht="63" x14ac:dyDescent="0.25">
      <c r="A103" s="245" t="s">
        <v>658</v>
      </c>
      <c r="B103" s="22" t="s">
        <v>657</v>
      </c>
      <c r="C103" s="194"/>
      <c r="D103" s="276">
        <f t="shared" ref="D103:F104" si="32">D104</f>
        <v>59072.399999999994</v>
      </c>
      <c r="E103" s="382">
        <f t="shared" si="32"/>
        <v>62882.2</v>
      </c>
      <c r="F103" s="276">
        <f t="shared" si="32"/>
        <v>59221.299999999996</v>
      </c>
      <c r="G103" s="64"/>
    </row>
    <row r="104" spans="1:30" x14ac:dyDescent="0.25">
      <c r="A104" s="173" t="s">
        <v>116</v>
      </c>
      <c r="B104" s="22" t="s">
        <v>657</v>
      </c>
      <c r="C104" s="194">
        <v>200</v>
      </c>
      <c r="D104" s="276">
        <f t="shared" si="32"/>
        <v>59072.399999999994</v>
      </c>
      <c r="E104" s="382">
        <f t="shared" si="32"/>
        <v>62882.2</v>
      </c>
      <c r="F104" s="276">
        <f t="shared" si="32"/>
        <v>59221.299999999996</v>
      </c>
      <c r="G104" s="64"/>
    </row>
    <row r="105" spans="1:30" x14ac:dyDescent="0.25">
      <c r="A105" s="173" t="s">
        <v>50</v>
      </c>
      <c r="B105" s="22" t="s">
        <v>657</v>
      </c>
      <c r="C105" s="194">
        <v>240</v>
      </c>
      <c r="D105" s="276">
        <f>'Функц. 2026-2028'!F596</f>
        <v>59072.399999999994</v>
      </c>
      <c r="E105" s="382">
        <f>'Функц. 2026-2028'!H596</f>
        <v>62882.2</v>
      </c>
      <c r="F105" s="276">
        <f>'Функц. 2026-2028'!J596</f>
        <v>59221.299999999996</v>
      </c>
      <c r="G105" s="64"/>
    </row>
    <row r="106" spans="1:30" ht="63" x14ac:dyDescent="0.25">
      <c r="A106" s="245" t="s">
        <v>779</v>
      </c>
      <c r="B106" s="531" t="s">
        <v>780</v>
      </c>
      <c r="C106" s="532"/>
      <c r="D106" s="276">
        <f>D107</f>
        <v>2296</v>
      </c>
      <c r="E106" s="276">
        <f t="shared" ref="E106:F107" si="33">E107</f>
        <v>0</v>
      </c>
      <c r="F106" s="276">
        <f t="shared" si="33"/>
        <v>0</v>
      </c>
      <c r="G106" s="64"/>
    </row>
    <row r="107" spans="1:30" ht="31.5" x14ac:dyDescent="0.25">
      <c r="A107" s="245" t="s">
        <v>58</v>
      </c>
      <c r="B107" s="531" t="s">
        <v>780</v>
      </c>
      <c r="C107" s="532">
        <v>600</v>
      </c>
      <c r="D107" s="276">
        <f>D108</f>
        <v>2296</v>
      </c>
      <c r="E107" s="276">
        <f t="shared" si="33"/>
        <v>0</v>
      </c>
      <c r="F107" s="276">
        <f t="shared" si="33"/>
        <v>0</v>
      </c>
      <c r="G107" s="276">
        <f t="shared" ref="G107:AD107" si="34">G108</f>
        <v>0</v>
      </c>
      <c r="H107" s="276">
        <f t="shared" si="34"/>
        <v>0</v>
      </c>
      <c r="I107" s="276">
        <f t="shared" si="34"/>
        <v>0</v>
      </c>
      <c r="J107" s="276">
        <f t="shared" si="34"/>
        <v>0</v>
      </c>
      <c r="K107" s="276">
        <f t="shared" si="34"/>
        <v>0</v>
      </c>
      <c r="L107" s="276">
        <f t="shared" si="34"/>
        <v>0</v>
      </c>
      <c r="M107" s="276">
        <f t="shared" si="34"/>
        <v>0</v>
      </c>
      <c r="N107" s="276">
        <f t="shared" si="34"/>
        <v>0</v>
      </c>
      <c r="O107" s="276">
        <f t="shared" si="34"/>
        <v>0</v>
      </c>
      <c r="P107" s="276">
        <f t="shared" si="34"/>
        <v>0</v>
      </c>
      <c r="Q107" s="276">
        <f t="shared" si="34"/>
        <v>0</v>
      </c>
      <c r="R107" s="276">
        <f t="shared" si="34"/>
        <v>0</v>
      </c>
      <c r="S107" s="276">
        <f t="shared" si="34"/>
        <v>0</v>
      </c>
      <c r="T107" s="276">
        <f t="shared" si="34"/>
        <v>0</v>
      </c>
      <c r="U107" s="276">
        <f t="shared" si="34"/>
        <v>0</v>
      </c>
      <c r="V107" s="276">
        <f t="shared" si="34"/>
        <v>0</v>
      </c>
      <c r="W107" s="276">
        <f t="shared" si="34"/>
        <v>0</v>
      </c>
      <c r="X107" s="276">
        <f t="shared" si="34"/>
        <v>0</v>
      </c>
      <c r="Y107" s="276">
        <f t="shared" si="34"/>
        <v>0</v>
      </c>
      <c r="Z107" s="276">
        <f t="shared" si="34"/>
        <v>0</v>
      </c>
      <c r="AA107" s="276">
        <f t="shared" si="34"/>
        <v>0</v>
      </c>
      <c r="AB107" s="276">
        <f t="shared" si="34"/>
        <v>0</v>
      </c>
      <c r="AC107" s="276">
        <f t="shared" si="34"/>
        <v>0</v>
      </c>
      <c r="AD107" s="276">
        <f t="shared" si="34"/>
        <v>0</v>
      </c>
    </row>
    <row r="108" spans="1:30" x14ac:dyDescent="0.25">
      <c r="A108" s="245" t="s">
        <v>59</v>
      </c>
      <c r="B108" s="531" t="s">
        <v>780</v>
      </c>
      <c r="C108" s="532">
        <v>610</v>
      </c>
      <c r="D108" s="276">
        <f>'Функц. 2026-2028'!F563</f>
        <v>2296</v>
      </c>
      <c r="E108" s="382">
        <f>'Функц. 2026-2028'!H563</f>
        <v>0</v>
      </c>
      <c r="F108" s="276">
        <f>'Функц. 2026-2028'!J563</f>
        <v>0</v>
      </c>
      <c r="G108" s="64"/>
    </row>
    <row r="109" spans="1:30" x14ac:dyDescent="0.25">
      <c r="A109" s="245" t="s">
        <v>704</v>
      </c>
      <c r="B109" s="354" t="s">
        <v>705</v>
      </c>
      <c r="C109" s="408"/>
      <c r="D109" s="276">
        <f>D110</f>
        <v>12396</v>
      </c>
      <c r="E109" s="382">
        <f t="shared" ref="E109:AD111" si="35">E110</f>
        <v>0</v>
      </c>
      <c r="F109" s="276">
        <f t="shared" si="35"/>
        <v>0</v>
      </c>
      <c r="G109" s="382">
        <f t="shared" si="35"/>
        <v>0</v>
      </c>
      <c r="H109" s="276">
        <f t="shared" si="35"/>
        <v>0</v>
      </c>
      <c r="I109" s="276">
        <f t="shared" si="35"/>
        <v>0</v>
      </c>
      <c r="J109" s="276">
        <f t="shared" si="35"/>
        <v>0</v>
      </c>
      <c r="K109" s="276">
        <f t="shared" si="35"/>
        <v>0</v>
      </c>
      <c r="L109" s="276">
        <f t="shared" si="35"/>
        <v>0</v>
      </c>
      <c r="M109" s="276">
        <f t="shared" si="35"/>
        <v>0</v>
      </c>
      <c r="N109" s="276">
        <f t="shared" si="35"/>
        <v>0</v>
      </c>
      <c r="O109" s="276">
        <f t="shared" si="35"/>
        <v>0</v>
      </c>
      <c r="P109" s="276">
        <f t="shared" si="35"/>
        <v>0</v>
      </c>
      <c r="Q109" s="276">
        <f t="shared" si="35"/>
        <v>0</v>
      </c>
      <c r="R109" s="276">
        <f t="shared" si="35"/>
        <v>0</v>
      </c>
      <c r="S109" s="276">
        <f t="shared" si="35"/>
        <v>0</v>
      </c>
      <c r="T109" s="276">
        <f t="shared" si="35"/>
        <v>0</v>
      </c>
      <c r="U109" s="276">
        <f t="shared" si="35"/>
        <v>0</v>
      </c>
      <c r="V109" s="276">
        <f t="shared" si="35"/>
        <v>0</v>
      </c>
      <c r="W109" s="276">
        <f t="shared" si="35"/>
        <v>0</v>
      </c>
      <c r="X109" s="276">
        <f t="shared" si="35"/>
        <v>0</v>
      </c>
      <c r="Y109" s="276">
        <f t="shared" si="35"/>
        <v>0</v>
      </c>
      <c r="Z109" s="276">
        <f t="shared" si="35"/>
        <v>0</v>
      </c>
      <c r="AA109" s="276">
        <f t="shared" si="35"/>
        <v>0</v>
      </c>
      <c r="AB109" s="276">
        <f t="shared" si="35"/>
        <v>0</v>
      </c>
      <c r="AC109" s="276">
        <f t="shared" si="35"/>
        <v>0</v>
      </c>
      <c r="AD109" s="276">
        <f t="shared" si="35"/>
        <v>0</v>
      </c>
    </row>
    <row r="110" spans="1:30" x14ac:dyDescent="0.25">
      <c r="A110" s="245" t="s">
        <v>706</v>
      </c>
      <c r="B110" s="354" t="s">
        <v>707</v>
      </c>
      <c r="C110" s="408"/>
      <c r="D110" s="276">
        <f>D111</f>
        <v>12396</v>
      </c>
      <c r="E110" s="382">
        <f t="shared" si="35"/>
        <v>0</v>
      </c>
      <c r="F110" s="276">
        <f t="shared" si="35"/>
        <v>0</v>
      </c>
      <c r="G110" s="64"/>
    </row>
    <row r="111" spans="1:30" ht="31.5" x14ac:dyDescent="0.25">
      <c r="A111" s="245" t="s">
        <v>58</v>
      </c>
      <c r="B111" s="354" t="s">
        <v>707</v>
      </c>
      <c r="C111" s="404">
        <v>600</v>
      </c>
      <c r="D111" s="276">
        <f>D112</f>
        <v>12396</v>
      </c>
      <c r="E111" s="382">
        <f t="shared" si="35"/>
        <v>0</v>
      </c>
      <c r="F111" s="276">
        <f t="shared" si="35"/>
        <v>0</v>
      </c>
      <c r="G111" s="382">
        <f t="shared" ref="G111:AD111" si="36">G112</f>
        <v>0</v>
      </c>
      <c r="H111" s="276">
        <f t="shared" si="36"/>
        <v>0</v>
      </c>
      <c r="I111" s="276">
        <f t="shared" si="36"/>
        <v>0</v>
      </c>
      <c r="J111" s="276">
        <f t="shared" si="36"/>
        <v>0</v>
      </c>
      <c r="K111" s="276">
        <f t="shared" si="36"/>
        <v>0</v>
      </c>
      <c r="L111" s="276">
        <f t="shared" si="36"/>
        <v>0</v>
      </c>
      <c r="M111" s="276">
        <f t="shared" si="36"/>
        <v>0</v>
      </c>
      <c r="N111" s="276">
        <f t="shared" si="36"/>
        <v>0</v>
      </c>
      <c r="O111" s="276">
        <f t="shared" si="36"/>
        <v>0</v>
      </c>
      <c r="P111" s="276">
        <f t="shared" si="36"/>
        <v>0</v>
      </c>
      <c r="Q111" s="276">
        <f t="shared" si="36"/>
        <v>0</v>
      </c>
      <c r="R111" s="276">
        <f t="shared" si="36"/>
        <v>0</v>
      </c>
      <c r="S111" s="276">
        <f t="shared" si="36"/>
        <v>0</v>
      </c>
      <c r="T111" s="276">
        <f t="shared" si="36"/>
        <v>0</v>
      </c>
      <c r="U111" s="276">
        <f t="shared" si="36"/>
        <v>0</v>
      </c>
      <c r="V111" s="276">
        <f t="shared" si="36"/>
        <v>0</v>
      </c>
      <c r="W111" s="276">
        <f t="shared" si="36"/>
        <v>0</v>
      </c>
      <c r="X111" s="276">
        <f t="shared" si="36"/>
        <v>0</v>
      </c>
      <c r="Y111" s="276">
        <f t="shared" si="36"/>
        <v>0</v>
      </c>
      <c r="Z111" s="276">
        <f t="shared" si="36"/>
        <v>0</v>
      </c>
      <c r="AA111" s="276">
        <f t="shared" si="36"/>
        <v>0</v>
      </c>
      <c r="AB111" s="276">
        <f t="shared" si="36"/>
        <v>0</v>
      </c>
      <c r="AC111" s="276">
        <f t="shared" si="36"/>
        <v>0</v>
      </c>
      <c r="AD111" s="276">
        <f t="shared" si="36"/>
        <v>0</v>
      </c>
    </row>
    <row r="112" spans="1:30" x14ac:dyDescent="0.25">
      <c r="A112" s="245" t="s">
        <v>59</v>
      </c>
      <c r="B112" s="354" t="s">
        <v>707</v>
      </c>
      <c r="C112" s="404">
        <v>610</v>
      </c>
      <c r="D112" s="276">
        <f>'Функц. 2026-2028'!F600</f>
        <v>12396</v>
      </c>
      <c r="E112" s="382">
        <f>'Функц. 2026-2028'!H600</f>
        <v>0</v>
      </c>
      <c r="F112" s="276">
        <f>'Функц. 2026-2028'!J600</f>
        <v>0</v>
      </c>
      <c r="G112" s="64"/>
    </row>
    <row r="113" spans="1:30" ht="47.25" x14ac:dyDescent="0.25">
      <c r="A113" s="171" t="s">
        <v>299</v>
      </c>
      <c r="B113" s="106" t="s">
        <v>447</v>
      </c>
      <c r="C113" s="381"/>
      <c r="D113" s="276">
        <f>D114+D117</f>
        <v>5382.9</v>
      </c>
      <c r="E113" s="382">
        <f>E114+E117</f>
        <v>5382.9</v>
      </c>
      <c r="F113" s="276">
        <f>F114+F117</f>
        <v>5382.9</v>
      </c>
      <c r="G113" s="64"/>
    </row>
    <row r="114" spans="1:30" ht="47.25" x14ac:dyDescent="0.25">
      <c r="A114" s="171" t="s">
        <v>410</v>
      </c>
      <c r="B114" s="106" t="s">
        <v>448</v>
      </c>
      <c r="C114" s="381"/>
      <c r="D114" s="276">
        <f t="shared" ref="D114:F115" si="37">D115</f>
        <v>1865.9</v>
      </c>
      <c r="E114" s="382">
        <f t="shared" si="37"/>
        <v>1865.9</v>
      </c>
      <c r="F114" s="276">
        <f t="shared" si="37"/>
        <v>1865.9</v>
      </c>
      <c r="G114" s="64"/>
    </row>
    <row r="115" spans="1:30" ht="31.5" x14ac:dyDescent="0.25">
      <c r="A115" s="173" t="s">
        <v>58</v>
      </c>
      <c r="B115" s="106" t="s">
        <v>448</v>
      </c>
      <c r="C115" s="381">
        <v>600</v>
      </c>
      <c r="D115" s="276">
        <f t="shared" si="37"/>
        <v>1865.9</v>
      </c>
      <c r="E115" s="382">
        <f t="shared" si="37"/>
        <v>1865.9</v>
      </c>
      <c r="F115" s="276">
        <f t="shared" si="37"/>
        <v>1865.9</v>
      </c>
      <c r="G115" s="64"/>
    </row>
    <row r="116" spans="1:30" x14ac:dyDescent="0.25">
      <c r="A116" s="173" t="s">
        <v>59</v>
      </c>
      <c r="B116" s="106" t="s">
        <v>448</v>
      </c>
      <c r="C116" s="381">
        <v>610</v>
      </c>
      <c r="D116" s="276">
        <f>'Функц. 2026-2028'!F604</f>
        <v>1865.9</v>
      </c>
      <c r="E116" s="382">
        <f>'Функц. 2026-2028'!H604</f>
        <v>1865.9</v>
      </c>
      <c r="F116" s="276">
        <f>'Функц. 2026-2028'!J604</f>
        <v>1865.9</v>
      </c>
      <c r="G116" s="64"/>
    </row>
    <row r="117" spans="1:30" ht="63" x14ac:dyDescent="0.25">
      <c r="A117" s="284" t="s">
        <v>575</v>
      </c>
      <c r="B117" s="106" t="s">
        <v>573</v>
      </c>
      <c r="C117" s="409"/>
      <c r="D117" s="276">
        <f t="shared" ref="D117:F118" si="38">D118</f>
        <v>3517</v>
      </c>
      <c r="E117" s="382">
        <f t="shared" si="38"/>
        <v>3517</v>
      </c>
      <c r="F117" s="276">
        <f t="shared" si="38"/>
        <v>3517</v>
      </c>
      <c r="G117" s="64"/>
    </row>
    <row r="118" spans="1:30" ht="31.5" x14ac:dyDescent="0.25">
      <c r="A118" s="284" t="s">
        <v>58</v>
      </c>
      <c r="B118" s="106" t="s">
        <v>573</v>
      </c>
      <c r="C118" s="381">
        <v>600</v>
      </c>
      <c r="D118" s="276">
        <f t="shared" si="38"/>
        <v>3517</v>
      </c>
      <c r="E118" s="382">
        <f t="shared" si="38"/>
        <v>3517</v>
      </c>
      <c r="F118" s="276">
        <f t="shared" si="38"/>
        <v>3517</v>
      </c>
      <c r="G118" s="64"/>
    </row>
    <row r="119" spans="1:30" x14ac:dyDescent="0.25">
      <c r="A119" s="284" t="s">
        <v>59</v>
      </c>
      <c r="B119" s="106" t="s">
        <v>573</v>
      </c>
      <c r="C119" s="381">
        <v>610</v>
      </c>
      <c r="D119" s="276">
        <f>'Функц. 2026-2028'!F607</f>
        <v>3517</v>
      </c>
      <c r="E119" s="382">
        <f>'Функц. 2026-2028'!H607</f>
        <v>3517</v>
      </c>
      <c r="F119" s="276">
        <f>'Функц. 2026-2028'!J607</f>
        <v>3517</v>
      </c>
      <c r="G119" s="64"/>
    </row>
    <row r="120" spans="1:30" x14ac:dyDescent="0.25">
      <c r="A120" s="284" t="s">
        <v>597</v>
      </c>
      <c r="B120" s="106" t="s">
        <v>598</v>
      </c>
      <c r="C120" s="381"/>
      <c r="D120" s="276">
        <f>D127+D124+D121</f>
        <v>41520.6</v>
      </c>
      <c r="E120" s="382">
        <f t="shared" ref="E120:F120" si="39">E127+E124+E121</f>
        <v>41694.5</v>
      </c>
      <c r="F120" s="276">
        <f t="shared" si="39"/>
        <v>41724.6</v>
      </c>
      <c r="G120" s="382">
        <f t="shared" ref="G120:AD120" si="40">G127</f>
        <v>0</v>
      </c>
      <c r="H120" s="276">
        <f t="shared" si="40"/>
        <v>0</v>
      </c>
      <c r="I120" s="276">
        <f t="shared" si="40"/>
        <v>0</v>
      </c>
      <c r="J120" s="276">
        <f t="shared" si="40"/>
        <v>0</v>
      </c>
      <c r="K120" s="276">
        <f t="shared" si="40"/>
        <v>0</v>
      </c>
      <c r="L120" s="276">
        <f t="shared" si="40"/>
        <v>0</v>
      </c>
      <c r="M120" s="276">
        <f t="shared" si="40"/>
        <v>0</v>
      </c>
      <c r="N120" s="276">
        <f t="shared" si="40"/>
        <v>0</v>
      </c>
      <c r="O120" s="276">
        <f t="shared" si="40"/>
        <v>0</v>
      </c>
      <c r="P120" s="276">
        <f t="shared" si="40"/>
        <v>0</v>
      </c>
      <c r="Q120" s="276">
        <f t="shared" si="40"/>
        <v>0</v>
      </c>
      <c r="R120" s="276">
        <f t="shared" si="40"/>
        <v>0</v>
      </c>
      <c r="S120" s="276">
        <f t="shared" si="40"/>
        <v>0</v>
      </c>
      <c r="T120" s="276">
        <f t="shared" si="40"/>
        <v>0</v>
      </c>
      <c r="U120" s="276">
        <f t="shared" si="40"/>
        <v>0</v>
      </c>
      <c r="V120" s="276">
        <f t="shared" si="40"/>
        <v>0</v>
      </c>
      <c r="W120" s="276">
        <f t="shared" si="40"/>
        <v>0</v>
      </c>
      <c r="X120" s="276">
        <f t="shared" si="40"/>
        <v>0</v>
      </c>
      <c r="Y120" s="276">
        <f t="shared" si="40"/>
        <v>0</v>
      </c>
      <c r="Z120" s="276">
        <f t="shared" si="40"/>
        <v>0</v>
      </c>
      <c r="AA120" s="276">
        <f t="shared" si="40"/>
        <v>0</v>
      </c>
      <c r="AB120" s="276">
        <f t="shared" si="40"/>
        <v>0</v>
      </c>
      <c r="AC120" s="276">
        <f t="shared" si="40"/>
        <v>0</v>
      </c>
      <c r="AD120" s="276">
        <f t="shared" si="40"/>
        <v>0</v>
      </c>
    </row>
    <row r="121" spans="1:30" ht="94.5" x14ac:dyDescent="0.25">
      <c r="A121" s="284" t="s">
        <v>655</v>
      </c>
      <c r="B121" s="106" t="s">
        <v>656</v>
      </c>
      <c r="C121" s="381"/>
      <c r="D121" s="276">
        <f>D122</f>
        <v>312.5</v>
      </c>
      <c r="E121" s="382">
        <f t="shared" ref="E121:F121" si="41">E122</f>
        <v>312.5</v>
      </c>
      <c r="F121" s="276">
        <f t="shared" si="41"/>
        <v>312.5</v>
      </c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</row>
    <row r="122" spans="1:30" ht="31.5" x14ac:dyDescent="0.25">
      <c r="A122" s="284" t="s">
        <v>58</v>
      </c>
      <c r="B122" s="106" t="s">
        <v>656</v>
      </c>
      <c r="C122" s="381">
        <v>600</v>
      </c>
      <c r="D122" s="276">
        <f>D123</f>
        <v>312.5</v>
      </c>
      <c r="E122" s="382">
        <f t="shared" ref="E122:F122" si="42">E123</f>
        <v>312.5</v>
      </c>
      <c r="F122" s="276">
        <f t="shared" si="42"/>
        <v>312.5</v>
      </c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</row>
    <row r="123" spans="1:30" x14ac:dyDescent="0.25">
      <c r="A123" s="284" t="s">
        <v>59</v>
      </c>
      <c r="B123" s="106" t="s">
        <v>656</v>
      </c>
      <c r="C123" s="381">
        <v>610</v>
      </c>
      <c r="D123" s="276">
        <f>'Функц. 2026-2028'!F611</f>
        <v>312.5</v>
      </c>
      <c r="E123" s="382">
        <f>'Функц. 2026-2028'!H611</f>
        <v>312.5</v>
      </c>
      <c r="F123" s="276">
        <f>'Функц. 2026-2028'!J611</f>
        <v>312.5</v>
      </c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</row>
    <row r="124" spans="1:30" ht="47.25" x14ac:dyDescent="0.25">
      <c r="A124" s="284" t="s">
        <v>601</v>
      </c>
      <c r="B124" s="106" t="s">
        <v>602</v>
      </c>
      <c r="C124" s="381"/>
      <c r="D124" s="276">
        <f>D125</f>
        <v>1679.1</v>
      </c>
      <c r="E124" s="382">
        <f t="shared" ref="E124:F125" si="43">E125</f>
        <v>1853</v>
      </c>
      <c r="F124" s="276">
        <f t="shared" si="43"/>
        <v>1883.1</v>
      </c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</row>
    <row r="125" spans="1:30" ht="31.5" x14ac:dyDescent="0.25">
      <c r="A125" s="245" t="s">
        <v>58</v>
      </c>
      <c r="B125" s="106" t="s">
        <v>602</v>
      </c>
      <c r="C125" s="381">
        <v>600</v>
      </c>
      <c r="D125" s="276">
        <f>D126</f>
        <v>1679.1</v>
      </c>
      <c r="E125" s="382">
        <f t="shared" si="43"/>
        <v>1853</v>
      </c>
      <c r="F125" s="276">
        <f t="shared" si="43"/>
        <v>1883.1</v>
      </c>
      <c r="G125" s="382">
        <f t="shared" ref="G125:AD125" si="44">G126</f>
        <v>0</v>
      </c>
      <c r="H125" s="276">
        <f t="shared" si="44"/>
        <v>0</v>
      </c>
      <c r="I125" s="276">
        <f t="shared" si="44"/>
        <v>0</v>
      </c>
      <c r="J125" s="276">
        <f t="shared" si="44"/>
        <v>0</v>
      </c>
      <c r="K125" s="276">
        <f t="shared" si="44"/>
        <v>0</v>
      </c>
      <c r="L125" s="276">
        <f t="shared" si="44"/>
        <v>0</v>
      </c>
      <c r="M125" s="276">
        <f t="shared" si="44"/>
        <v>0</v>
      </c>
      <c r="N125" s="276">
        <f t="shared" si="44"/>
        <v>0</v>
      </c>
      <c r="O125" s="276">
        <f t="shared" si="44"/>
        <v>0</v>
      </c>
      <c r="P125" s="276">
        <f t="shared" si="44"/>
        <v>0</v>
      </c>
      <c r="Q125" s="276">
        <f t="shared" si="44"/>
        <v>0</v>
      </c>
      <c r="R125" s="276">
        <f t="shared" si="44"/>
        <v>0</v>
      </c>
      <c r="S125" s="276">
        <f t="shared" si="44"/>
        <v>0</v>
      </c>
      <c r="T125" s="276">
        <f t="shared" si="44"/>
        <v>0</v>
      </c>
      <c r="U125" s="276">
        <f t="shared" si="44"/>
        <v>0</v>
      </c>
      <c r="V125" s="276">
        <f t="shared" si="44"/>
        <v>0</v>
      </c>
      <c r="W125" s="276">
        <f t="shared" si="44"/>
        <v>0</v>
      </c>
      <c r="X125" s="276">
        <f t="shared" si="44"/>
        <v>0</v>
      </c>
      <c r="Y125" s="276">
        <f t="shared" si="44"/>
        <v>0</v>
      </c>
      <c r="Z125" s="276">
        <f t="shared" si="44"/>
        <v>0</v>
      </c>
      <c r="AA125" s="276">
        <f t="shared" si="44"/>
        <v>0</v>
      </c>
      <c r="AB125" s="276">
        <f t="shared" si="44"/>
        <v>0</v>
      </c>
      <c r="AC125" s="276">
        <f t="shared" si="44"/>
        <v>0</v>
      </c>
      <c r="AD125" s="276">
        <f t="shared" si="44"/>
        <v>0</v>
      </c>
    </row>
    <row r="126" spans="1:30" x14ac:dyDescent="0.25">
      <c r="A126" s="245" t="s">
        <v>59</v>
      </c>
      <c r="B126" s="106" t="s">
        <v>602</v>
      </c>
      <c r="C126" s="381">
        <v>610</v>
      </c>
      <c r="D126" s="276">
        <f>'Функц. 2026-2028'!F614</f>
        <v>1679.1</v>
      </c>
      <c r="E126" s="382">
        <f>'Функц. 2026-2028'!H614</f>
        <v>1853</v>
      </c>
      <c r="F126" s="276">
        <f>'Функц. 2026-2028'!J614</f>
        <v>1883.1</v>
      </c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</row>
    <row r="127" spans="1:30" ht="63" x14ac:dyDescent="0.25">
      <c r="A127" s="284" t="s">
        <v>599</v>
      </c>
      <c r="B127" s="106" t="s">
        <v>600</v>
      </c>
      <c r="C127" s="381"/>
      <c r="D127" s="276">
        <f>D128</f>
        <v>39529</v>
      </c>
      <c r="E127" s="382">
        <f t="shared" ref="E127:F128" si="45">E128</f>
        <v>39529</v>
      </c>
      <c r="F127" s="276">
        <f t="shared" si="45"/>
        <v>39529</v>
      </c>
      <c r="G127" s="64"/>
    </row>
    <row r="128" spans="1:30" ht="31.5" x14ac:dyDescent="0.25">
      <c r="A128" s="284" t="s">
        <v>58</v>
      </c>
      <c r="B128" s="106" t="s">
        <v>600</v>
      </c>
      <c r="C128" s="381">
        <v>600</v>
      </c>
      <c r="D128" s="276">
        <f>D129</f>
        <v>39529</v>
      </c>
      <c r="E128" s="382">
        <f t="shared" si="45"/>
        <v>39529</v>
      </c>
      <c r="F128" s="276">
        <f t="shared" si="45"/>
        <v>39529</v>
      </c>
      <c r="G128" s="64"/>
    </row>
    <row r="129" spans="1:30" x14ac:dyDescent="0.25">
      <c r="A129" s="284" t="s">
        <v>59</v>
      </c>
      <c r="B129" s="106" t="s">
        <v>600</v>
      </c>
      <c r="C129" s="381">
        <v>610</v>
      </c>
      <c r="D129" s="276">
        <f>'Функц. 2026-2028'!F617</f>
        <v>39529</v>
      </c>
      <c r="E129" s="382">
        <f>'Функц. 2026-2028'!H617</f>
        <v>39529</v>
      </c>
      <c r="F129" s="276">
        <f>'Функц. 2026-2028'!J617</f>
        <v>39529</v>
      </c>
      <c r="G129" s="64"/>
    </row>
    <row r="130" spans="1:30" ht="31.5" x14ac:dyDescent="0.25">
      <c r="A130" s="284" t="s">
        <v>449</v>
      </c>
      <c r="B130" s="106" t="s">
        <v>97</v>
      </c>
      <c r="C130" s="406"/>
      <c r="D130" s="276">
        <f>D131+D136</f>
        <v>78834.5</v>
      </c>
      <c r="E130" s="382">
        <f>E131+E136</f>
        <v>79103.600000000006</v>
      </c>
      <c r="F130" s="276">
        <f>F131+F136</f>
        <v>79367.199999999997</v>
      </c>
      <c r="G130" s="64"/>
    </row>
    <row r="131" spans="1:30" ht="31.5" x14ac:dyDescent="0.25">
      <c r="A131" s="171" t="s">
        <v>450</v>
      </c>
      <c r="B131" s="106" t="s">
        <v>451</v>
      </c>
      <c r="C131" s="406"/>
      <c r="D131" s="276">
        <f>D132</f>
        <v>54972.6</v>
      </c>
      <c r="E131" s="382">
        <f t="shared" ref="E131:F132" si="46">E132</f>
        <v>55194</v>
      </c>
      <c r="F131" s="276">
        <f t="shared" si="46"/>
        <v>55413</v>
      </c>
      <c r="G131" s="64"/>
    </row>
    <row r="132" spans="1:30" ht="31.5" x14ac:dyDescent="0.25">
      <c r="A132" s="171" t="s">
        <v>257</v>
      </c>
      <c r="B132" s="106" t="s">
        <v>452</v>
      </c>
      <c r="C132" s="410"/>
      <c r="D132" s="276">
        <f>D133</f>
        <v>54972.6</v>
      </c>
      <c r="E132" s="382">
        <f t="shared" si="46"/>
        <v>55194</v>
      </c>
      <c r="F132" s="276">
        <f t="shared" si="46"/>
        <v>55413</v>
      </c>
      <c r="G132" s="64"/>
    </row>
    <row r="133" spans="1:30" ht="31.5" x14ac:dyDescent="0.25">
      <c r="A133" s="173" t="s">
        <v>316</v>
      </c>
      <c r="B133" s="106" t="s">
        <v>453</v>
      </c>
      <c r="C133" s="411"/>
      <c r="D133" s="276">
        <f>D135</f>
        <v>54972.6</v>
      </c>
      <c r="E133" s="382">
        <f>E135</f>
        <v>55194</v>
      </c>
      <c r="F133" s="276">
        <f>F135</f>
        <v>55413</v>
      </c>
      <c r="G133" s="64"/>
    </row>
    <row r="134" spans="1:30" ht="31.5" x14ac:dyDescent="0.25">
      <c r="A134" s="173" t="s">
        <v>58</v>
      </c>
      <c r="B134" s="106" t="s">
        <v>453</v>
      </c>
      <c r="C134" s="194">
        <v>600</v>
      </c>
      <c r="D134" s="276">
        <f>D135</f>
        <v>54972.6</v>
      </c>
      <c r="E134" s="382">
        <f>E135</f>
        <v>55194</v>
      </c>
      <c r="F134" s="276">
        <f>F135</f>
        <v>55413</v>
      </c>
      <c r="G134" s="64"/>
    </row>
    <row r="135" spans="1:30" x14ac:dyDescent="0.25">
      <c r="A135" s="173" t="s">
        <v>59</v>
      </c>
      <c r="B135" s="106" t="s">
        <v>453</v>
      </c>
      <c r="C135" s="194">
        <v>610</v>
      </c>
      <c r="D135" s="276">
        <f>'ведом. 2026-2028'!AD651</f>
        <v>54972.6</v>
      </c>
      <c r="E135" s="382">
        <f>'Функц. 2026-2028'!H646</f>
        <v>55194</v>
      </c>
      <c r="F135" s="276">
        <f>'Функц. 2026-2028'!J646</f>
        <v>55413</v>
      </c>
      <c r="G135" s="64"/>
    </row>
    <row r="136" spans="1:30" ht="31.5" x14ac:dyDescent="0.25">
      <c r="A136" s="171" t="s">
        <v>454</v>
      </c>
      <c r="B136" s="106" t="s">
        <v>455</v>
      </c>
      <c r="C136" s="194"/>
      <c r="D136" s="276">
        <f>D137</f>
        <v>23861.9</v>
      </c>
      <c r="E136" s="382">
        <f>E137</f>
        <v>23909.600000000002</v>
      </c>
      <c r="F136" s="276">
        <f>F137</f>
        <v>23954.2</v>
      </c>
      <c r="G136" s="64"/>
    </row>
    <row r="137" spans="1:30" ht="31.5" x14ac:dyDescent="0.25">
      <c r="A137" s="172" t="s">
        <v>148</v>
      </c>
      <c r="B137" s="106" t="s">
        <v>456</v>
      </c>
      <c r="C137" s="194"/>
      <c r="D137" s="276">
        <f>D138+D142</f>
        <v>23861.9</v>
      </c>
      <c r="E137" s="382">
        <f>E138+E142</f>
        <v>23909.600000000002</v>
      </c>
      <c r="F137" s="276">
        <f>F138+F142</f>
        <v>23954.2</v>
      </c>
      <c r="G137" s="64"/>
    </row>
    <row r="138" spans="1:30" ht="31.5" x14ac:dyDescent="0.25">
      <c r="A138" s="173" t="s">
        <v>58</v>
      </c>
      <c r="B138" s="106" t="s">
        <v>456</v>
      </c>
      <c r="C138" s="194">
        <v>600</v>
      </c>
      <c r="D138" s="276">
        <f>D139+D140+D141</f>
        <v>23485.600000000002</v>
      </c>
      <c r="E138" s="382">
        <f>E139+E140+E141</f>
        <v>23533.300000000003</v>
      </c>
      <c r="F138" s="276">
        <f>F139+F140+F141</f>
        <v>23577.9</v>
      </c>
      <c r="G138" s="64"/>
    </row>
    <row r="139" spans="1:30" x14ac:dyDescent="0.25">
      <c r="A139" s="173" t="s">
        <v>59</v>
      </c>
      <c r="B139" s="106" t="s">
        <v>456</v>
      </c>
      <c r="C139" s="194">
        <v>610</v>
      </c>
      <c r="D139" s="276">
        <f>'Функц. 2026-2028'!F650</f>
        <v>22228.2</v>
      </c>
      <c r="E139" s="382">
        <f>'Функц. 2026-2028'!H650</f>
        <v>22275.9</v>
      </c>
      <c r="F139" s="276">
        <f>'Функц. 2026-2028'!J650</f>
        <v>22320.5</v>
      </c>
      <c r="G139" s="64"/>
    </row>
    <row r="140" spans="1:30" s="117" customFormat="1" x14ac:dyDescent="0.25">
      <c r="A140" s="284" t="s">
        <v>126</v>
      </c>
      <c r="B140" s="106" t="s">
        <v>456</v>
      </c>
      <c r="C140" s="194">
        <v>620</v>
      </c>
      <c r="D140" s="276">
        <f>'Функц. 2026-2028'!F651</f>
        <v>628.70000000000005</v>
      </c>
      <c r="E140" s="382">
        <f>'Функц. 2026-2028'!H651</f>
        <v>628.70000000000005</v>
      </c>
      <c r="F140" s="276">
        <f>'Функц. 2026-2028'!J651</f>
        <v>628.70000000000005</v>
      </c>
      <c r="G140" s="64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</row>
    <row r="141" spans="1:30" s="117" customFormat="1" ht="31.5" x14ac:dyDescent="0.25">
      <c r="A141" s="284" t="s">
        <v>346</v>
      </c>
      <c r="B141" s="106" t="s">
        <v>456</v>
      </c>
      <c r="C141" s="194">
        <v>630</v>
      </c>
      <c r="D141" s="276">
        <f>'Функц. 2026-2028'!F652</f>
        <v>628.70000000000005</v>
      </c>
      <c r="E141" s="382">
        <f>'Функц. 2026-2028'!H652</f>
        <v>628.70000000000005</v>
      </c>
      <c r="F141" s="276">
        <f>'Функц. 2026-2028'!J652</f>
        <v>628.70000000000005</v>
      </c>
      <c r="G141" s="64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</row>
    <row r="142" spans="1:30" s="117" customFormat="1" x14ac:dyDescent="0.25">
      <c r="A142" s="284" t="s">
        <v>41</v>
      </c>
      <c r="B142" s="106" t="s">
        <v>456</v>
      </c>
      <c r="C142" s="194">
        <v>800</v>
      </c>
      <c r="D142" s="276">
        <f>D143</f>
        <v>376.3</v>
      </c>
      <c r="E142" s="382">
        <f>E143</f>
        <v>376.3</v>
      </c>
      <c r="F142" s="276">
        <f>F143</f>
        <v>376.3</v>
      </c>
      <c r="G142" s="64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</row>
    <row r="143" spans="1:30" s="117" customFormat="1" ht="31.5" x14ac:dyDescent="0.25">
      <c r="A143" s="284" t="s">
        <v>117</v>
      </c>
      <c r="B143" s="106" t="s">
        <v>456</v>
      </c>
      <c r="C143" s="194">
        <v>810</v>
      </c>
      <c r="D143" s="276">
        <f>'Функц. 2026-2028'!F654</f>
        <v>376.3</v>
      </c>
      <c r="E143" s="382">
        <f>'Функц. 2026-2028'!H654</f>
        <v>376.3</v>
      </c>
      <c r="F143" s="276">
        <f>'Функц. 2026-2028'!J654</f>
        <v>376.3</v>
      </c>
      <c r="G143" s="64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</row>
    <row r="144" spans="1:30" x14ac:dyDescent="0.25">
      <c r="A144" s="160" t="s">
        <v>46</v>
      </c>
      <c r="B144" s="106" t="s">
        <v>457</v>
      </c>
      <c r="C144" s="194"/>
      <c r="D144" s="276">
        <f>D145</f>
        <v>25606.5</v>
      </c>
      <c r="E144" s="382">
        <f>E145</f>
        <v>24057.9</v>
      </c>
      <c r="F144" s="276">
        <f>F145</f>
        <v>24063</v>
      </c>
      <c r="G144" s="64"/>
    </row>
    <row r="145" spans="1:7" ht="31.5" x14ac:dyDescent="0.25">
      <c r="A145" s="171" t="s">
        <v>258</v>
      </c>
      <c r="B145" s="106" t="s">
        <v>458</v>
      </c>
      <c r="C145" s="194"/>
      <c r="D145" s="276">
        <f>D146+D156</f>
        <v>25606.5</v>
      </c>
      <c r="E145" s="382">
        <f>E146+E156</f>
        <v>24057.9</v>
      </c>
      <c r="F145" s="276">
        <f>F146+F156</f>
        <v>24063</v>
      </c>
      <c r="G145" s="64"/>
    </row>
    <row r="146" spans="1:7" x14ac:dyDescent="0.25">
      <c r="A146" s="172" t="s">
        <v>197</v>
      </c>
      <c r="B146" s="106" t="s">
        <v>459</v>
      </c>
      <c r="C146" s="194"/>
      <c r="D146" s="276">
        <f>D147+D150+D153</f>
        <v>25418.6</v>
      </c>
      <c r="E146" s="382">
        <f>E147+E150+E153</f>
        <v>23870</v>
      </c>
      <c r="F146" s="276">
        <f>F147+F150+F153</f>
        <v>23875.1</v>
      </c>
      <c r="G146" s="64"/>
    </row>
    <row r="147" spans="1:7" ht="31.5" x14ac:dyDescent="0.25">
      <c r="A147" s="173" t="s">
        <v>198</v>
      </c>
      <c r="B147" s="106" t="s">
        <v>460</v>
      </c>
      <c r="C147" s="194"/>
      <c r="D147" s="276">
        <f>D148</f>
        <v>1284.9000000000001</v>
      </c>
      <c r="E147" s="382">
        <f t="shared" ref="E147:F147" si="47">E148</f>
        <v>1337.8</v>
      </c>
      <c r="F147" s="276">
        <f t="shared" si="47"/>
        <v>1391.2</v>
      </c>
      <c r="G147" s="64"/>
    </row>
    <row r="148" spans="1:7" x14ac:dyDescent="0.25">
      <c r="A148" s="173" t="s">
        <v>116</v>
      </c>
      <c r="B148" s="106" t="s">
        <v>460</v>
      </c>
      <c r="C148" s="194">
        <v>200</v>
      </c>
      <c r="D148" s="276">
        <f>D149</f>
        <v>1284.9000000000001</v>
      </c>
      <c r="E148" s="382">
        <f>E149</f>
        <v>1337.8</v>
      </c>
      <c r="F148" s="276">
        <f>F149</f>
        <v>1391.2</v>
      </c>
      <c r="G148" s="64"/>
    </row>
    <row r="149" spans="1:7" x14ac:dyDescent="0.25">
      <c r="A149" s="173" t="s">
        <v>50</v>
      </c>
      <c r="B149" s="106" t="s">
        <v>460</v>
      </c>
      <c r="C149" s="194">
        <v>240</v>
      </c>
      <c r="D149" s="276">
        <f>'Функц. 2026-2028'!F684</f>
        <v>1284.9000000000001</v>
      </c>
      <c r="E149" s="382">
        <f>'Функц. 2026-2028'!H684</f>
        <v>1337.8</v>
      </c>
      <c r="F149" s="276">
        <f>'Функц. 2026-2028'!J684</f>
        <v>1391.2</v>
      </c>
      <c r="G149" s="64"/>
    </row>
    <row r="150" spans="1:7" ht="31.5" x14ac:dyDescent="0.25">
      <c r="A150" s="173" t="s">
        <v>332</v>
      </c>
      <c r="B150" s="106" t="s">
        <v>461</v>
      </c>
      <c r="C150" s="194"/>
      <c r="D150" s="276">
        <f t="shared" ref="D150:F151" si="48">D151</f>
        <v>10598.1</v>
      </c>
      <c r="E150" s="382">
        <f t="shared" si="48"/>
        <v>9876</v>
      </c>
      <c r="F150" s="276">
        <f t="shared" si="48"/>
        <v>9876</v>
      </c>
      <c r="G150" s="64"/>
    </row>
    <row r="151" spans="1:7" ht="47.25" x14ac:dyDescent="0.25">
      <c r="A151" s="173" t="s">
        <v>40</v>
      </c>
      <c r="B151" s="106" t="s">
        <v>461</v>
      </c>
      <c r="C151" s="194">
        <v>100</v>
      </c>
      <c r="D151" s="276">
        <f t="shared" si="48"/>
        <v>10598.1</v>
      </c>
      <c r="E151" s="382">
        <f t="shared" si="48"/>
        <v>9876</v>
      </c>
      <c r="F151" s="276">
        <f t="shared" si="48"/>
        <v>9876</v>
      </c>
      <c r="G151" s="64"/>
    </row>
    <row r="152" spans="1:7" x14ac:dyDescent="0.25">
      <c r="A152" s="173" t="s">
        <v>92</v>
      </c>
      <c r="B152" s="106" t="s">
        <v>461</v>
      </c>
      <c r="C152" s="194">
        <v>120</v>
      </c>
      <c r="D152" s="276">
        <f>'Функц. 2026-2028'!F687</f>
        <v>10598.1</v>
      </c>
      <c r="E152" s="382">
        <f>'Функц. 2026-2028'!H687</f>
        <v>9876</v>
      </c>
      <c r="F152" s="276">
        <f>'Функц. 2026-2028'!J687</f>
        <v>9876</v>
      </c>
      <c r="G152" s="64"/>
    </row>
    <row r="153" spans="1:7" ht="31.5" x14ac:dyDescent="0.25">
      <c r="A153" s="173" t="s">
        <v>259</v>
      </c>
      <c r="B153" s="106" t="s">
        <v>462</v>
      </c>
      <c r="C153" s="194"/>
      <c r="D153" s="276">
        <f t="shared" ref="D153:F154" si="49">D154</f>
        <v>13535.6</v>
      </c>
      <c r="E153" s="382">
        <f t="shared" si="49"/>
        <v>12656.2</v>
      </c>
      <c r="F153" s="276">
        <f t="shared" si="49"/>
        <v>12607.9</v>
      </c>
      <c r="G153" s="64"/>
    </row>
    <row r="154" spans="1:7" ht="47.25" x14ac:dyDescent="0.25">
      <c r="A154" s="173" t="s">
        <v>40</v>
      </c>
      <c r="B154" s="106" t="s">
        <v>462</v>
      </c>
      <c r="C154" s="194">
        <v>100</v>
      </c>
      <c r="D154" s="276">
        <f t="shared" si="49"/>
        <v>13535.6</v>
      </c>
      <c r="E154" s="382">
        <f t="shared" si="49"/>
        <v>12656.2</v>
      </c>
      <c r="F154" s="276">
        <f t="shared" si="49"/>
        <v>12607.9</v>
      </c>
      <c r="G154" s="64"/>
    </row>
    <row r="155" spans="1:7" x14ac:dyDescent="0.25">
      <c r="A155" s="173" t="s">
        <v>92</v>
      </c>
      <c r="B155" s="106" t="s">
        <v>462</v>
      </c>
      <c r="C155" s="194">
        <v>120</v>
      </c>
      <c r="D155" s="276">
        <f>'Функц. 2026-2028'!F690</f>
        <v>13535.6</v>
      </c>
      <c r="E155" s="382">
        <f>'Функц. 2026-2028'!H690</f>
        <v>12656.2</v>
      </c>
      <c r="F155" s="276">
        <f>'Функц. 2026-2028'!J690</f>
        <v>12607.9</v>
      </c>
      <c r="G155" s="64"/>
    </row>
    <row r="156" spans="1:7" x14ac:dyDescent="0.25">
      <c r="A156" s="173" t="s">
        <v>260</v>
      </c>
      <c r="B156" s="106" t="s">
        <v>463</v>
      </c>
      <c r="C156" s="194"/>
      <c r="D156" s="276">
        <f t="shared" ref="D156:F157" si="50">D157</f>
        <v>187.9</v>
      </c>
      <c r="E156" s="382">
        <f t="shared" si="50"/>
        <v>187.9</v>
      </c>
      <c r="F156" s="276">
        <f t="shared" si="50"/>
        <v>187.9</v>
      </c>
      <c r="G156" s="64"/>
    </row>
    <row r="157" spans="1:7" x14ac:dyDescent="0.25">
      <c r="A157" s="173" t="s">
        <v>116</v>
      </c>
      <c r="B157" s="106" t="s">
        <v>463</v>
      </c>
      <c r="C157" s="194">
        <v>200</v>
      </c>
      <c r="D157" s="276">
        <f t="shared" si="50"/>
        <v>187.9</v>
      </c>
      <c r="E157" s="382">
        <f t="shared" si="50"/>
        <v>187.9</v>
      </c>
      <c r="F157" s="276">
        <f t="shared" si="50"/>
        <v>187.9</v>
      </c>
      <c r="G157" s="64"/>
    </row>
    <row r="158" spans="1:7" x14ac:dyDescent="0.25">
      <c r="A158" s="173" t="s">
        <v>50</v>
      </c>
      <c r="B158" s="106" t="s">
        <v>463</v>
      </c>
      <c r="C158" s="194">
        <v>240</v>
      </c>
      <c r="D158" s="276">
        <f>'Функц. 2026-2028'!F693</f>
        <v>187.9</v>
      </c>
      <c r="E158" s="382">
        <f>'Функц. 2026-2028'!H693</f>
        <v>187.9</v>
      </c>
      <c r="F158" s="276">
        <f>'Функц. 2026-2028'!J693</f>
        <v>187.9</v>
      </c>
      <c r="G158" s="64"/>
    </row>
    <row r="159" spans="1:7" s="92" customFormat="1" x14ac:dyDescent="0.25">
      <c r="A159" s="222" t="s">
        <v>281</v>
      </c>
      <c r="B159" s="357" t="s">
        <v>105</v>
      </c>
      <c r="C159" s="412"/>
      <c r="D159" s="281">
        <f>D160+D165+D185+D180</f>
        <v>21990.400000000001</v>
      </c>
      <c r="E159" s="400">
        <f>E160+E165+E185+E180</f>
        <v>22009.4</v>
      </c>
      <c r="F159" s="281">
        <f>F160+F165+F185+F180</f>
        <v>22009.4</v>
      </c>
      <c r="G159" s="64"/>
    </row>
    <row r="160" spans="1:7" s="92" customFormat="1" x14ac:dyDescent="0.25">
      <c r="A160" s="174" t="s">
        <v>282</v>
      </c>
      <c r="B160" s="346" t="s">
        <v>114</v>
      </c>
      <c r="C160" s="413"/>
      <c r="D160" s="276">
        <f>D161</f>
        <v>9097.2000000000007</v>
      </c>
      <c r="E160" s="382">
        <f>E161</f>
        <v>9097.2000000000007</v>
      </c>
      <c r="F160" s="276">
        <f>F161</f>
        <v>9097.2000000000007</v>
      </c>
      <c r="G160" s="64"/>
    </row>
    <row r="161" spans="1:7" s="92" customFormat="1" ht="31.5" x14ac:dyDescent="0.25">
      <c r="A161" s="174" t="s">
        <v>440</v>
      </c>
      <c r="B161" s="106" t="s">
        <v>439</v>
      </c>
      <c r="C161" s="414"/>
      <c r="D161" s="276">
        <f t="shared" ref="D161:F162" si="51">D162</f>
        <v>9097.2000000000007</v>
      </c>
      <c r="E161" s="382">
        <f t="shared" si="51"/>
        <v>9097.2000000000007</v>
      </c>
      <c r="F161" s="276">
        <f t="shared" si="51"/>
        <v>9097.2000000000007</v>
      </c>
      <c r="G161" s="64"/>
    </row>
    <row r="162" spans="1:7" s="92" customFormat="1" ht="31.5" x14ac:dyDescent="0.25">
      <c r="A162" s="175" t="s">
        <v>283</v>
      </c>
      <c r="B162" s="106" t="s">
        <v>438</v>
      </c>
      <c r="C162" s="414"/>
      <c r="D162" s="276">
        <f t="shared" si="51"/>
        <v>9097.2000000000007</v>
      </c>
      <c r="E162" s="382">
        <f t="shared" si="51"/>
        <v>9097.2000000000007</v>
      </c>
      <c r="F162" s="276">
        <f t="shared" si="51"/>
        <v>9097.2000000000007</v>
      </c>
      <c r="G162" s="64"/>
    </row>
    <row r="163" spans="1:7" s="92" customFormat="1" x14ac:dyDescent="0.25">
      <c r="A163" s="173" t="s">
        <v>93</v>
      </c>
      <c r="B163" s="106" t="s">
        <v>438</v>
      </c>
      <c r="C163" s="194">
        <v>300</v>
      </c>
      <c r="D163" s="276">
        <f>D164</f>
        <v>9097.2000000000007</v>
      </c>
      <c r="E163" s="382">
        <f>E164</f>
        <v>9097.2000000000007</v>
      </c>
      <c r="F163" s="276">
        <f>F164</f>
        <v>9097.2000000000007</v>
      </c>
      <c r="G163" s="64"/>
    </row>
    <row r="164" spans="1:7" s="92" customFormat="1" x14ac:dyDescent="0.25">
      <c r="A164" s="173" t="s">
        <v>39</v>
      </c>
      <c r="B164" s="106" t="s">
        <v>438</v>
      </c>
      <c r="C164" s="194">
        <v>320</v>
      </c>
      <c r="D164" s="276">
        <f>'Функц. 2026-2028'!F780</f>
        <v>9097.2000000000007</v>
      </c>
      <c r="E164" s="382">
        <f>'Функц. 2026-2028'!H780</f>
        <v>9097.2000000000007</v>
      </c>
      <c r="F164" s="276">
        <f>'Функц. 2026-2028'!J780</f>
        <v>9097.2000000000007</v>
      </c>
      <c r="G164" s="64"/>
    </row>
    <row r="165" spans="1:7" x14ac:dyDescent="0.25">
      <c r="A165" s="174" t="s">
        <v>284</v>
      </c>
      <c r="B165" s="106" t="s">
        <v>106</v>
      </c>
      <c r="C165" s="194"/>
      <c r="D165" s="276">
        <f t="shared" ref="D165:F174" si="52">D166</f>
        <v>12699.2</v>
      </c>
      <c r="E165" s="382">
        <f t="shared" si="52"/>
        <v>12718.2</v>
      </c>
      <c r="F165" s="276">
        <f t="shared" si="52"/>
        <v>12718.2</v>
      </c>
      <c r="G165" s="64"/>
    </row>
    <row r="166" spans="1:7" x14ac:dyDescent="0.25">
      <c r="A166" s="175" t="s">
        <v>478</v>
      </c>
      <c r="B166" s="106" t="s">
        <v>477</v>
      </c>
      <c r="C166" s="194"/>
      <c r="D166" s="276">
        <f>D174+D167</f>
        <v>12699.2</v>
      </c>
      <c r="E166" s="382">
        <f t="shared" ref="E166:F166" si="53">E174+E167</f>
        <v>12718.2</v>
      </c>
      <c r="F166" s="276">
        <f t="shared" si="53"/>
        <v>12718.2</v>
      </c>
      <c r="G166" s="64"/>
    </row>
    <row r="167" spans="1:7" ht="47.25" x14ac:dyDescent="0.25">
      <c r="A167" s="393" t="s">
        <v>724</v>
      </c>
      <c r="B167" s="354" t="s">
        <v>725</v>
      </c>
      <c r="C167" s="408"/>
      <c r="D167" s="276">
        <f>D168+D170+D172</f>
        <v>5617.2</v>
      </c>
      <c r="E167" s="382">
        <f t="shared" ref="E167:F167" si="54">E168+E170+E172</f>
        <v>5636.2</v>
      </c>
      <c r="F167" s="276">
        <f t="shared" si="54"/>
        <v>5636.2</v>
      </c>
      <c r="G167" s="64"/>
    </row>
    <row r="168" spans="1:7" x14ac:dyDescent="0.25">
      <c r="A168" s="215" t="s">
        <v>116</v>
      </c>
      <c r="B168" s="354" t="s">
        <v>725</v>
      </c>
      <c r="C168" s="194">
        <v>200</v>
      </c>
      <c r="D168" s="276">
        <f>D169</f>
        <v>260</v>
      </c>
      <c r="E168" s="382">
        <f t="shared" ref="E168:F168" si="55">E169</f>
        <v>260</v>
      </c>
      <c r="F168" s="276">
        <f t="shared" si="55"/>
        <v>260</v>
      </c>
      <c r="G168" s="64"/>
    </row>
    <row r="169" spans="1:7" x14ac:dyDescent="0.25">
      <c r="A169" s="215" t="s">
        <v>50</v>
      </c>
      <c r="B169" s="354" t="s">
        <v>725</v>
      </c>
      <c r="C169" s="194">
        <v>240</v>
      </c>
      <c r="D169" s="276">
        <f>'Функц. 2026-2028'!F699</f>
        <v>260</v>
      </c>
      <c r="E169" s="382">
        <f>'Функц. 2026-2028'!H699</f>
        <v>260</v>
      </c>
      <c r="F169" s="276">
        <f>'Функц. 2026-2028'!J699</f>
        <v>260</v>
      </c>
      <c r="G169" s="64"/>
    </row>
    <row r="170" spans="1:7" x14ac:dyDescent="0.25">
      <c r="A170" s="245" t="s">
        <v>93</v>
      </c>
      <c r="B170" s="354" t="s">
        <v>725</v>
      </c>
      <c r="C170" s="194">
        <v>300</v>
      </c>
      <c r="D170" s="276">
        <f>D171</f>
        <v>260</v>
      </c>
      <c r="E170" s="382">
        <f>'Функц. 2026-2028'!H700</f>
        <v>260</v>
      </c>
      <c r="F170" s="276">
        <f>'Функц. 2026-2028'!J700</f>
        <v>260</v>
      </c>
      <c r="G170" s="64"/>
    </row>
    <row r="171" spans="1:7" x14ac:dyDescent="0.25">
      <c r="A171" s="245" t="s">
        <v>39</v>
      </c>
      <c r="B171" s="354" t="s">
        <v>725</v>
      </c>
      <c r="C171" s="194">
        <v>320</v>
      </c>
      <c r="D171" s="276">
        <f>'Функц. 2026-2028'!F701</f>
        <v>260</v>
      </c>
      <c r="E171" s="382">
        <f>'Функц. 2026-2028'!H701</f>
        <v>260</v>
      </c>
      <c r="F171" s="276">
        <f>'Функц. 2026-2028'!J701</f>
        <v>260</v>
      </c>
      <c r="G171" s="64"/>
    </row>
    <row r="172" spans="1:7" ht="31.5" x14ac:dyDescent="0.25">
      <c r="A172" s="245" t="s">
        <v>58</v>
      </c>
      <c r="B172" s="354" t="s">
        <v>725</v>
      </c>
      <c r="C172" s="194">
        <v>600</v>
      </c>
      <c r="D172" s="276">
        <f>D173</f>
        <v>5097.2</v>
      </c>
      <c r="E172" s="382">
        <f t="shared" ref="E172:F172" si="56">E173</f>
        <v>5116.2</v>
      </c>
      <c r="F172" s="276">
        <f t="shared" si="56"/>
        <v>5116.2</v>
      </c>
      <c r="G172" s="64"/>
    </row>
    <row r="173" spans="1:7" x14ac:dyDescent="0.25">
      <c r="A173" s="245" t="s">
        <v>59</v>
      </c>
      <c r="B173" s="354" t="s">
        <v>725</v>
      </c>
      <c r="C173" s="194">
        <v>610</v>
      </c>
      <c r="D173" s="276">
        <f>'Функц. 2026-2028'!F703</f>
        <v>5097.2</v>
      </c>
      <c r="E173" s="382">
        <f>'Функц. 2026-2028'!H703</f>
        <v>5116.2</v>
      </c>
      <c r="F173" s="276">
        <f>'Функц. 2026-2028'!J703</f>
        <v>5116.2</v>
      </c>
      <c r="G173" s="64"/>
    </row>
    <row r="174" spans="1:7" x14ac:dyDescent="0.25">
      <c r="A174" s="175" t="s">
        <v>285</v>
      </c>
      <c r="B174" s="106" t="s">
        <v>479</v>
      </c>
      <c r="C174" s="194"/>
      <c r="D174" s="276">
        <f>D175</f>
        <v>7082</v>
      </c>
      <c r="E174" s="382">
        <f t="shared" si="52"/>
        <v>7082</v>
      </c>
      <c r="F174" s="276">
        <f t="shared" si="52"/>
        <v>7082</v>
      </c>
      <c r="G174" s="64"/>
    </row>
    <row r="175" spans="1:7" ht="47.25" x14ac:dyDescent="0.25">
      <c r="A175" s="175" t="s">
        <v>304</v>
      </c>
      <c r="B175" s="106" t="s">
        <v>480</v>
      </c>
      <c r="C175" s="194"/>
      <c r="D175" s="276">
        <f>D176+D178</f>
        <v>7082</v>
      </c>
      <c r="E175" s="382">
        <f t="shared" ref="E175:F175" si="57">E176+E178</f>
        <v>7082</v>
      </c>
      <c r="F175" s="276">
        <f t="shared" si="57"/>
        <v>7082</v>
      </c>
      <c r="G175" s="64"/>
    </row>
    <row r="176" spans="1:7" x14ac:dyDescent="0.25">
      <c r="A176" s="173" t="s">
        <v>116</v>
      </c>
      <c r="B176" s="106" t="s">
        <v>480</v>
      </c>
      <c r="C176" s="194">
        <v>200</v>
      </c>
      <c r="D176" s="276">
        <f>D177</f>
        <v>2900</v>
      </c>
      <c r="E176" s="382">
        <f>E177</f>
        <v>2900</v>
      </c>
      <c r="F176" s="276">
        <f>F177</f>
        <v>2900</v>
      </c>
      <c r="G176" s="64"/>
    </row>
    <row r="177" spans="1:7" x14ac:dyDescent="0.25">
      <c r="A177" s="173" t="s">
        <v>50</v>
      </c>
      <c r="B177" s="106" t="s">
        <v>480</v>
      </c>
      <c r="C177" s="194">
        <v>240</v>
      </c>
      <c r="D177" s="276">
        <f>'Функц. 2026-2028'!F707</f>
        <v>2900</v>
      </c>
      <c r="E177" s="382">
        <f>'Функц. 2026-2028'!H707</f>
        <v>2900</v>
      </c>
      <c r="F177" s="276">
        <f>'Функц. 2026-2028'!J707</f>
        <v>2900</v>
      </c>
      <c r="G177" s="64"/>
    </row>
    <row r="178" spans="1:7" ht="31.5" x14ac:dyDescent="0.25">
      <c r="A178" s="173" t="s">
        <v>58</v>
      </c>
      <c r="B178" s="106" t="s">
        <v>480</v>
      </c>
      <c r="C178" s="194">
        <v>600</v>
      </c>
      <c r="D178" s="276">
        <f>D179</f>
        <v>4182</v>
      </c>
      <c r="E178" s="382">
        <f>E179</f>
        <v>4182</v>
      </c>
      <c r="F178" s="276">
        <f>F179</f>
        <v>4182</v>
      </c>
      <c r="G178" s="64"/>
    </row>
    <row r="179" spans="1:7" x14ac:dyDescent="0.25">
      <c r="A179" s="173" t="s">
        <v>59</v>
      </c>
      <c r="B179" s="106" t="s">
        <v>480</v>
      </c>
      <c r="C179" s="194">
        <v>610</v>
      </c>
      <c r="D179" s="276">
        <f>'Функц. 2026-2028'!F709</f>
        <v>4182</v>
      </c>
      <c r="E179" s="382">
        <f>'Функц. 2026-2028'!H709</f>
        <v>4182</v>
      </c>
      <c r="F179" s="276">
        <f>'Функц. 2026-2028'!J709</f>
        <v>4182</v>
      </c>
      <c r="G179" s="64"/>
    </row>
    <row r="180" spans="1:7" s="92" customFormat="1" x14ac:dyDescent="0.25">
      <c r="A180" s="160" t="s">
        <v>46</v>
      </c>
      <c r="B180" s="22" t="s">
        <v>381</v>
      </c>
      <c r="C180" s="194"/>
      <c r="D180" s="276">
        <f t="shared" ref="D180:F182" si="58">D181</f>
        <v>54</v>
      </c>
      <c r="E180" s="382">
        <f t="shared" si="58"/>
        <v>54</v>
      </c>
      <c r="F180" s="276">
        <f t="shared" si="58"/>
        <v>54</v>
      </c>
      <c r="G180" s="64"/>
    </row>
    <row r="181" spans="1:7" s="92" customFormat="1" ht="47.25" x14ac:dyDescent="0.25">
      <c r="A181" s="160" t="s">
        <v>490</v>
      </c>
      <c r="B181" s="22" t="s">
        <v>489</v>
      </c>
      <c r="C181" s="194"/>
      <c r="D181" s="276">
        <f t="shared" si="58"/>
        <v>54</v>
      </c>
      <c r="E181" s="382">
        <f t="shared" si="58"/>
        <v>54</v>
      </c>
      <c r="F181" s="276">
        <f t="shared" si="58"/>
        <v>54</v>
      </c>
      <c r="G181" s="64"/>
    </row>
    <row r="182" spans="1:7" s="92" customFormat="1" ht="47.25" x14ac:dyDescent="0.25">
      <c r="A182" s="215" t="s">
        <v>340</v>
      </c>
      <c r="B182" s="22" t="s">
        <v>491</v>
      </c>
      <c r="C182" s="194"/>
      <c r="D182" s="276">
        <f>D183</f>
        <v>54</v>
      </c>
      <c r="E182" s="382">
        <f t="shared" si="58"/>
        <v>54</v>
      </c>
      <c r="F182" s="276">
        <f t="shared" si="58"/>
        <v>54</v>
      </c>
      <c r="G182" s="64"/>
    </row>
    <row r="183" spans="1:7" s="92" customFormat="1" ht="47.25" x14ac:dyDescent="0.25">
      <c r="A183" s="215" t="s">
        <v>40</v>
      </c>
      <c r="B183" s="22" t="s">
        <v>491</v>
      </c>
      <c r="C183" s="381">
        <v>100</v>
      </c>
      <c r="D183" s="276">
        <f>D184</f>
        <v>54</v>
      </c>
      <c r="E183" s="382">
        <f>'Функц. 2026-2028'!H43</f>
        <v>54</v>
      </c>
      <c r="F183" s="276">
        <f>'Функц. 2026-2028'!J43</f>
        <v>54</v>
      </c>
      <c r="G183" s="64"/>
    </row>
    <row r="184" spans="1:7" s="92" customFormat="1" x14ac:dyDescent="0.25">
      <c r="A184" s="215" t="s">
        <v>92</v>
      </c>
      <c r="B184" s="22" t="s">
        <v>491</v>
      </c>
      <c r="C184" s="194">
        <v>120</v>
      </c>
      <c r="D184" s="276">
        <f>'Функц. 2026-2028'!F43</f>
        <v>54</v>
      </c>
      <c r="E184" s="382">
        <f>'Функц. 2026-2028'!H43</f>
        <v>54</v>
      </c>
      <c r="F184" s="276">
        <f>'Функц. 2026-2028'!J43</f>
        <v>54</v>
      </c>
      <c r="G184" s="64"/>
    </row>
    <row r="185" spans="1:7" ht="31.5" x14ac:dyDescent="0.25">
      <c r="A185" s="163" t="s">
        <v>330</v>
      </c>
      <c r="B185" s="106" t="s">
        <v>492</v>
      </c>
      <c r="C185" s="381"/>
      <c r="D185" s="276">
        <f>D186</f>
        <v>140</v>
      </c>
      <c r="E185" s="382">
        <f>E186</f>
        <v>140</v>
      </c>
      <c r="F185" s="276">
        <f>F186</f>
        <v>140</v>
      </c>
      <c r="G185" s="64"/>
    </row>
    <row r="186" spans="1:7" x14ac:dyDescent="0.25">
      <c r="A186" s="175" t="s">
        <v>494</v>
      </c>
      <c r="B186" s="106" t="s">
        <v>493</v>
      </c>
      <c r="C186" s="381"/>
      <c r="D186" s="276">
        <f>D190+D187</f>
        <v>140</v>
      </c>
      <c r="E186" s="382">
        <f>E190+E187</f>
        <v>140</v>
      </c>
      <c r="F186" s="276">
        <f>F190+F187</f>
        <v>140</v>
      </c>
      <c r="G186" s="64"/>
    </row>
    <row r="187" spans="1:7" x14ac:dyDescent="0.25">
      <c r="A187" s="161" t="s">
        <v>549</v>
      </c>
      <c r="B187" s="106" t="s">
        <v>550</v>
      </c>
      <c r="C187" s="407"/>
      <c r="D187" s="276">
        <f t="shared" ref="D187:F188" si="59">D188</f>
        <v>70</v>
      </c>
      <c r="E187" s="382">
        <f t="shared" si="59"/>
        <v>70</v>
      </c>
      <c r="F187" s="276">
        <f t="shared" si="59"/>
        <v>70</v>
      </c>
      <c r="G187" s="64"/>
    </row>
    <row r="188" spans="1:7" ht="31.5" x14ac:dyDescent="0.25">
      <c r="A188" s="215" t="s">
        <v>58</v>
      </c>
      <c r="B188" s="106" t="s">
        <v>550</v>
      </c>
      <c r="C188" s="407">
        <v>600</v>
      </c>
      <c r="D188" s="276">
        <f t="shared" si="59"/>
        <v>70</v>
      </c>
      <c r="E188" s="382">
        <f t="shared" si="59"/>
        <v>70</v>
      </c>
      <c r="F188" s="276">
        <f t="shared" si="59"/>
        <v>70</v>
      </c>
      <c r="G188" s="64"/>
    </row>
    <row r="189" spans="1:7" ht="31.5" x14ac:dyDescent="0.25">
      <c r="A189" s="218" t="s">
        <v>387</v>
      </c>
      <c r="B189" s="106" t="s">
        <v>550</v>
      </c>
      <c r="C189" s="407">
        <v>630</v>
      </c>
      <c r="D189" s="276">
        <f>'Функц. 2026-2028'!F815</f>
        <v>70</v>
      </c>
      <c r="E189" s="382">
        <f>'Функц. 2026-2028'!H815</f>
        <v>70</v>
      </c>
      <c r="F189" s="276">
        <f>'Функц. 2026-2028'!J815</f>
        <v>70</v>
      </c>
      <c r="G189" s="64"/>
    </row>
    <row r="190" spans="1:7" ht="31.5" x14ac:dyDescent="0.25">
      <c r="A190" s="161" t="s">
        <v>537</v>
      </c>
      <c r="B190" s="106" t="s">
        <v>538</v>
      </c>
      <c r="C190" s="407"/>
      <c r="D190" s="276">
        <f t="shared" ref="D190:F191" si="60">D191</f>
        <v>70</v>
      </c>
      <c r="E190" s="382">
        <f t="shared" si="60"/>
        <v>70</v>
      </c>
      <c r="F190" s="276">
        <f t="shared" si="60"/>
        <v>70</v>
      </c>
      <c r="G190" s="64"/>
    </row>
    <row r="191" spans="1:7" ht="31.5" x14ac:dyDescent="0.25">
      <c r="A191" s="215" t="s">
        <v>58</v>
      </c>
      <c r="B191" s="106" t="s">
        <v>538</v>
      </c>
      <c r="C191" s="407">
        <v>600</v>
      </c>
      <c r="D191" s="276">
        <f t="shared" si="60"/>
        <v>70</v>
      </c>
      <c r="E191" s="382">
        <f t="shared" si="60"/>
        <v>70</v>
      </c>
      <c r="F191" s="276">
        <f t="shared" si="60"/>
        <v>70</v>
      </c>
      <c r="G191" s="64"/>
    </row>
    <row r="192" spans="1:7" ht="31.5" x14ac:dyDescent="0.25">
      <c r="A192" s="230" t="s">
        <v>387</v>
      </c>
      <c r="B192" s="106" t="s">
        <v>538</v>
      </c>
      <c r="C192" s="407">
        <v>630</v>
      </c>
      <c r="D192" s="276">
        <f>'Функц. 2026-2028'!F818</f>
        <v>70</v>
      </c>
      <c r="E192" s="382">
        <f>'Функц. 2026-2028'!H818</f>
        <v>70</v>
      </c>
      <c r="F192" s="276">
        <f>'Функц. 2026-2028'!J818</f>
        <v>70</v>
      </c>
      <c r="G192" s="64"/>
    </row>
    <row r="193" spans="1:30" s="92" customFormat="1" x14ac:dyDescent="0.25">
      <c r="A193" s="223" t="s">
        <v>149</v>
      </c>
      <c r="B193" s="355" t="s">
        <v>111</v>
      </c>
      <c r="C193" s="405"/>
      <c r="D193" s="281">
        <f>D194+D206</f>
        <v>159536.5</v>
      </c>
      <c r="E193" s="400">
        <f>E194+E206</f>
        <v>149801.4</v>
      </c>
      <c r="F193" s="281">
        <f>F194+F206</f>
        <v>151495.4</v>
      </c>
      <c r="G193" s="64"/>
    </row>
    <row r="194" spans="1:30" s="92" customFormat="1" x14ac:dyDescent="0.25">
      <c r="A194" s="171" t="s">
        <v>150</v>
      </c>
      <c r="B194" s="106" t="s">
        <v>115</v>
      </c>
      <c r="C194" s="405"/>
      <c r="D194" s="276">
        <f>D195+D202</f>
        <v>10832.5</v>
      </c>
      <c r="E194" s="382">
        <f>E195+E202</f>
        <v>3727.4</v>
      </c>
      <c r="F194" s="276">
        <f>F195+F202</f>
        <v>3727.4</v>
      </c>
      <c r="G194" s="64"/>
    </row>
    <row r="195" spans="1:30" s="92" customFormat="1" ht="31.5" x14ac:dyDescent="0.25">
      <c r="A195" s="250" t="s">
        <v>660</v>
      </c>
      <c r="B195" s="106" t="s">
        <v>125</v>
      </c>
      <c r="C195" s="405"/>
      <c r="D195" s="276">
        <f t="shared" ref="D195:S196" si="61">D196</f>
        <v>3636.5</v>
      </c>
      <c r="E195" s="382">
        <f t="shared" si="61"/>
        <v>3727.4</v>
      </c>
      <c r="F195" s="276">
        <f t="shared" si="61"/>
        <v>3727.4</v>
      </c>
      <c r="G195" s="64"/>
    </row>
    <row r="196" spans="1:30" s="92" customFormat="1" ht="31.5" x14ac:dyDescent="0.25">
      <c r="A196" s="161" t="s">
        <v>495</v>
      </c>
      <c r="B196" s="106" t="s">
        <v>152</v>
      </c>
      <c r="C196" s="405"/>
      <c r="D196" s="276">
        <f>D197+D199</f>
        <v>3636.5</v>
      </c>
      <c r="E196" s="382">
        <f t="shared" ref="E196:F196" si="62">E197+E199</f>
        <v>3727.4</v>
      </c>
      <c r="F196" s="276">
        <f t="shared" si="62"/>
        <v>3727.4</v>
      </c>
      <c r="G196" s="382">
        <f t="shared" si="61"/>
        <v>0</v>
      </c>
      <c r="H196" s="276">
        <f t="shared" si="61"/>
        <v>0</v>
      </c>
      <c r="I196" s="276">
        <f t="shared" si="61"/>
        <v>0</v>
      </c>
      <c r="J196" s="276">
        <f t="shared" si="61"/>
        <v>0</v>
      </c>
      <c r="K196" s="276">
        <f t="shared" si="61"/>
        <v>0</v>
      </c>
      <c r="L196" s="276">
        <f t="shared" si="61"/>
        <v>0</v>
      </c>
      <c r="M196" s="276">
        <f t="shared" si="61"/>
        <v>0</v>
      </c>
      <c r="N196" s="276">
        <f t="shared" si="61"/>
        <v>0</v>
      </c>
      <c r="O196" s="276">
        <f t="shared" si="61"/>
        <v>0</v>
      </c>
      <c r="P196" s="276">
        <f t="shared" si="61"/>
        <v>0</v>
      </c>
      <c r="Q196" s="276">
        <f t="shared" si="61"/>
        <v>0</v>
      </c>
      <c r="R196" s="276">
        <f t="shared" si="61"/>
        <v>0</v>
      </c>
      <c r="S196" s="276">
        <f t="shared" si="61"/>
        <v>0</v>
      </c>
      <c r="T196" s="276">
        <f t="shared" ref="T196:AD196" si="63">T197</f>
        <v>0</v>
      </c>
      <c r="U196" s="276">
        <f t="shared" si="63"/>
        <v>0</v>
      </c>
      <c r="V196" s="276">
        <f t="shared" si="63"/>
        <v>0</v>
      </c>
      <c r="W196" s="276">
        <f t="shared" si="63"/>
        <v>0</v>
      </c>
      <c r="X196" s="276">
        <f t="shared" si="63"/>
        <v>0</v>
      </c>
      <c r="Y196" s="276">
        <f t="shared" si="63"/>
        <v>0</v>
      </c>
      <c r="Z196" s="276">
        <f t="shared" si="63"/>
        <v>0</v>
      </c>
      <c r="AA196" s="276">
        <f t="shared" si="63"/>
        <v>0</v>
      </c>
      <c r="AB196" s="276">
        <f t="shared" si="63"/>
        <v>0</v>
      </c>
      <c r="AC196" s="276">
        <f t="shared" si="63"/>
        <v>0</v>
      </c>
      <c r="AD196" s="276">
        <f t="shared" si="63"/>
        <v>0</v>
      </c>
    </row>
    <row r="197" spans="1:30" s="92" customFormat="1" x14ac:dyDescent="0.25">
      <c r="A197" s="219" t="s">
        <v>116</v>
      </c>
      <c r="B197" s="106" t="s">
        <v>152</v>
      </c>
      <c r="C197" s="415">
        <v>200</v>
      </c>
      <c r="D197" s="276">
        <f>D198</f>
        <v>2636.5</v>
      </c>
      <c r="E197" s="382">
        <f>E198</f>
        <v>2727.4</v>
      </c>
      <c r="F197" s="276">
        <f>F198</f>
        <v>2727.4</v>
      </c>
      <c r="G197" s="64"/>
    </row>
    <row r="198" spans="1:30" s="92" customFormat="1" x14ac:dyDescent="0.25">
      <c r="A198" s="219" t="s">
        <v>50</v>
      </c>
      <c r="B198" s="106" t="s">
        <v>152</v>
      </c>
      <c r="C198" s="415">
        <v>240</v>
      </c>
      <c r="D198" s="276">
        <f>'Функц. 2026-2028'!F826</f>
        <v>2636.5</v>
      </c>
      <c r="E198" s="382">
        <f>'Функц. 2026-2028'!H826</f>
        <v>2727.4</v>
      </c>
      <c r="F198" s="276">
        <f>'Функц. 2026-2028'!J826</f>
        <v>2727.4</v>
      </c>
      <c r="G198" s="64"/>
    </row>
    <row r="199" spans="1:30" s="92" customFormat="1" ht="31.5" x14ac:dyDescent="0.25">
      <c r="A199" s="444" t="s">
        <v>58</v>
      </c>
      <c r="B199" s="106" t="s">
        <v>152</v>
      </c>
      <c r="C199" s="408">
        <v>600</v>
      </c>
      <c r="D199" s="276">
        <f>D200+D201</f>
        <v>1000</v>
      </c>
      <c r="E199" s="382">
        <f t="shared" ref="E199:F199" si="64">E200+E201</f>
        <v>1000</v>
      </c>
      <c r="F199" s="276">
        <f t="shared" si="64"/>
        <v>1000</v>
      </c>
      <c r="G199" s="64"/>
    </row>
    <row r="200" spans="1:30" s="92" customFormat="1" x14ac:dyDescent="0.25">
      <c r="A200" s="245" t="s">
        <v>59</v>
      </c>
      <c r="B200" s="106" t="s">
        <v>152</v>
      </c>
      <c r="C200" s="408">
        <v>610</v>
      </c>
      <c r="D200" s="276">
        <f>'Функц. 2026-2028'!F828</f>
        <v>450</v>
      </c>
      <c r="E200" s="382">
        <f>'Функц. 2026-2028'!H828</f>
        <v>450</v>
      </c>
      <c r="F200" s="276">
        <f>'Функц. 2026-2028'!J828</f>
        <v>450</v>
      </c>
      <c r="G200" s="64"/>
    </row>
    <row r="201" spans="1:30" s="92" customFormat="1" x14ac:dyDescent="0.25">
      <c r="A201" s="445" t="s">
        <v>126</v>
      </c>
      <c r="B201" s="106" t="s">
        <v>152</v>
      </c>
      <c r="C201" s="408">
        <v>620</v>
      </c>
      <c r="D201" s="276">
        <f>'Функц. 2026-2028'!F829</f>
        <v>550</v>
      </c>
      <c r="E201" s="382">
        <f>'Функц. 2026-2028'!H829</f>
        <v>550</v>
      </c>
      <c r="F201" s="276">
        <f>'Функц. 2026-2028'!J829</f>
        <v>550</v>
      </c>
      <c r="G201" s="64"/>
    </row>
    <row r="202" spans="1:30" s="92" customFormat="1" x14ac:dyDescent="0.25">
      <c r="A202" s="245" t="s">
        <v>616</v>
      </c>
      <c r="B202" s="354" t="s">
        <v>617</v>
      </c>
      <c r="C202" s="408"/>
      <c r="D202" s="276">
        <f>D203</f>
        <v>7196</v>
      </c>
      <c r="E202" s="382">
        <f t="shared" ref="E202:F202" si="65">E203</f>
        <v>0</v>
      </c>
      <c r="F202" s="276">
        <f t="shared" si="65"/>
        <v>0</v>
      </c>
      <c r="G202" s="64"/>
    </row>
    <row r="203" spans="1:30" s="92" customFormat="1" x14ac:dyDescent="0.25">
      <c r="A203" s="245" t="s">
        <v>618</v>
      </c>
      <c r="B203" s="354" t="s">
        <v>619</v>
      </c>
      <c r="C203" s="408"/>
      <c r="D203" s="276">
        <f>D204</f>
        <v>7196</v>
      </c>
      <c r="E203" s="382">
        <f t="shared" ref="E203:F203" si="66">E204</f>
        <v>0</v>
      </c>
      <c r="F203" s="276">
        <f t="shared" si="66"/>
        <v>0</v>
      </c>
      <c r="G203" s="64"/>
    </row>
    <row r="204" spans="1:30" s="92" customFormat="1" x14ac:dyDescent="0.25">
      <c r="A204" s="245" t="s">
        <v>116</v>
      </c>
      <c r="B204" s="354" t="s">
        <v>619</v>
      </c>
      <c r="C204" s="408">
        <v>200</v>
      </c>
      <c r="D204" s="276">
        <f>D205</f>
        <v>7196</v>
      </c>
      <c r="E204" s="382">
        <f t="shared" ref="E204:F204" si="67">E205</f>
        <v>0</v>
      </c>
      <c r="F204" s="276">
        <f t="shared" si="67"/>
        <v>0</v>
      </c>
      <c r="G204" s="64"/>
    </row>
    <row r="205" spans="1:30" s="92" customFormat="1" x14ac:dyDescent="0.25">
      <c r="A205" s="245" t="s">
        <v>50</v>
      </c>
      <c r="B205" s="354" t="s">
        <v>619</v>
      </c>
      <c r="C205" s="408">
        <v>240</v>
      </c>
      <c r="D205" s="276">
        <f>'Функц. 2026-2028'!F833</f>
        <v>7196</v>
      </c>
      <c r="E205" s="382">
        <f>'Функц. 2026-2028'!H833</f>
        <v>0</v>
      </c>
      <c r="F205" s="276">
        <f>'Функц. 2026-2028'!J833</f>
        <v>0</v>
      </c>
      <c r="G205" s="64"/>
    </row>
    <row r="206" spans="1:30" s="92" customFormat="1" x14ac:dyDescent="0.25">
      <c r="A206" s="173" t="s">
        <v>555</v>
      </c>
      <c r="B206" s="106" t="s">
        <v>556</v>
      </c>
      <c r="C206" s="415"/>
      <c r="D206" s="276">
        <f t="shared" ref="D206:F209" si="68">D207</f>
        <v>148704</v>
      </c>
      <c r="E206" s="382">
        <f t="shared" si="68"/>
        <v>146074</v>
      </c>
      <c r="F206" s="276">
        <f t="shared" si="68"/>
        <v>147768</v>
      </c>
      <c r="G206" s="64"/>
    </row>
    <row r="207" spans="1:30" s="92" customFormat="1" x14ac:dyDescent="0.25">
      <c r="A207" s="173" t="s">
        <v>558</v>
      </c>
      <c r="B207" s="106" t="s">
        <v>557</v>
      </c>
      <c r="C207" s="415"/>
      <c r="D207" s="276">
        <f t="shared" si="68"/>
        <v>148704</v>
      </c>
      <c r="E207" s="382">
        <f t="shared" si="68"/>
        <v>146074</v>
      </c>
      <c r="F207" s="276">
        <f t="shared" si="68"/>
        <v>147768</v>
      </c>
      <c r="G207" s="64"/>
    </row>
    <row r="208" spans="1:30" s="92" customFormat="1" ht="31.5" x14ac:dyDescent="0.25">
      <c r="A208" s="173" t="s">
        <v>560</v>
      </c>
      <c r="B208" s="106" t="s">
        <v>559</v>
      </c>
      <c r="C208" s="415"/>
      <c r="D208" s="276">
        <f t="shared" si="68"/>
        <v>148704</v>
      </c>
      <c r="E208" s="382">
        <f t="shared" si="68"/>
        <v>146074</v>
      </c>
      <c r="F208" s="276">
        <f t="shared" si="68"/>
        <v>147768</v>
      </c>
      <c r="G208" s="64"/>
    </row>
    <row r="209" spans="1:7" s="92" customFormat="1" ht="31.5" x14ac:dyDescent="0.25">
      <c r="A209" s="284" t="s">
        <v>58</v>
      </c>
      <c r="B209" s="106" t="s">
        <v>559</v>
      </c>
      <c r="C209" s="415">
        <v>600</v>
      </c>
      <c r="D209" s="276">
        <f t="shared" si="68"/>
        <v>148704</v>
      </c>
      <c r="E209" s="382">
        <f t="shared" si="68"/>
        <v>146074</v>
      </c>
      <c r="F209" s="276">
        <f t="shared" si="68"/>
        <v>147768</v>
      </c>
      <c r="G209" s="64"/>
    </row>
    <row r="210" spans="1:7" s="92" customFormat="1" x14ac:dyDescent="0.25">
      <c r="A210" s="173" t="s">
        <v>126</v>
      </c>
      <c r="B210" s="106" t="s">
        <v>559</v>
      </c>
      <c r="C210" s="415">
        <v>620</v>
      </c>
      <c r="D210" s="276">
        <f>'Функц. 2026-2028'!F840</f>
        <v>148704</v>
      </c>
      <c r="E210" s="382">
        <f>'Функц. 2026-2028'!H840</f>
        <v>146074</v>
      </c>
      <c r="F210" s="276">
        <f>'Функц. 2026-2028'!J840</f>
        <v>147768</v>
      </c>
      <c r="G210" s="64"/>
    </row>
    <row r="211" spans="1:7" ht="18.75" x14ac:dyDescent="0.3">
      <c r="A211" s="220" t="s">
        <v>229</v>
      </c>
      <c r="B211" s="355" t="s">
        <v>134</v>
      </c>
      <c r="C211" s="416"/>
      <c r="D211" s="281">
        <f t="shared" ref="D211:F213" si="69">D212</f>
        <v>823</v>
      </c>
      <c r="E211" s="400">
        <f t="shared" si="69"/>
        <v>823</v>
      </c>
      <c r="F211" s="281">
        <f t="shared" si="69"/>
        <v>823</v>
      </c>
      <c r="G211" s="64"/>
    </row>
    <row r="212" spans="1:7" ht="31.5" x14ac:dyDescent="0.3">
      <c r="A212" s="171" t="s">
        <v>496</v>
      </c>
      <c r="B212" s="106" t="s">
        <v>230</v>
      </c>
      <c r="C212" s="416"/>
      <c r="D212" s="276">
        <f t="shared" si="69"/>
        <v>823</v>
      </c>
      <c r="E212" s="382">
        <f t="shared" si="69"/>
        <v>823</v>
      </c>
      <c r="F212" s="276">
        <f t="shared" si="69"/>
        <v>823</v>
      </c>
      <c r="G212" s="64"/>
    </row>
    <row r="213" spans="1:7" ht="18.75" x14ac:dyDescent="0.3">
      <c r="A213" s="160" t="s">
        <v>497</v>
      </c>
      <c r="B213" s="106" t="s">
        <v>231</v>
      </c>
      <c r="C213" s="416"/>
      <c r="D213" s="276">
        <f t="shared" si="69"/>
        <v>823</v>
      </c>
      <c r="E213" s="382">
        <f t="shared" si="69"/>
        <v>823</v>
      </c>
      <c r="F213" s="276">
        <f t="shared" si="69"/>
        <v>823</v>
      </c>
      <c r="G213" s="64"/>
    </row>
    <row r="214" spans="1:7" ht="31.5" x14ac:dyDescent="0.25">
      <c r="A214" s="160" t="s">
        <v>400</v>
      </c>
      <c r="B214" s="106" t="s">
        <v>232</v>
      </c>
      <c r="C214" s="194"/>
      <c r="D214" s="276">
        <f>D217+D215</f>
        <v>823</v>
      </c>
      <c r="E214" s="382">
        <f t="shared" ref="E214:F214" si="70">E217+E215</f>
        <v>823</v>
      </c>
      <c r="F214" s="276">
        <f t="shared" si="70"/>
        <v>823</v>
      </c>
      <c r="G214" s="64"/>
    </row>
    <row r="215" spans="1:7" ht="47.25" x14ac:dyDescent="0.25">
      <c r="A215" s="245" t="s">
        <v>40</v>
      </c>
      <c r="B215" s="354" t="s">
        <v>232</v>
      </c>
      <c r="C215" s="408">
        <v>100</v>
      </c>
      <c r="D215" s="276">
        <f>D216</f>
        <v>314</v>
      </c>
      <c r="E215" s="382">
        <f t="shared" ref="E215:F215" si="71">E216</f>
        <v>314</v>
      </c>
      <c r="F215" s="276">
        <f t="shared" si="71"/>
        <v>314</v>
      </c>
      <c r="G215" s="64"/>
    </row>
    <row r="216" spans="1:7" x14ac:dyDescent="0.25">
      <c r="A216" s="245" t="s">
        <v>92</v>
      </c>
      <c r="B216" s="354" t="s">
        <v>232</v>
      </c>
      <c r="C216" s="408">
        <v>120</v>
      </c>
      <c r="D216" s="276">
        <f>'Функц. 2026-2028'!F272</f>
        <v>314</v>
      </c>
      <c r="E216" s="382">
        <f>'Функц. 2026-2028'!H272</f>
        <v>314</v>
      </c>
      <c r="F216" s="276">
        <f>'Функц. 2026-2028'!J272</f>
        <v>314</v>
      </c>
      <c r="G216" s="64"/>
    </row>
    <row r="217" spans="1:7" x14ac:dyDescent="0.25">
      <c r="A217" s="173" t="s">
        <v>116</v>
      </c>
      <c r="B217" s="106" t="s">
        <v>232</v>
      </c>
      <c r="C217" s="381">
        <v>200</v>
      </c>
      <c r="D217" s="276">
        <f>D218</f>
        <v>509</v>
      </c>
      <c r="E217" s="382">
        <f>E218</f>
        <v>509</v>
      </c>
      <c r="F217" s="276">
        <f>F218</f>
        <v>509</v>
      </c>
      <c r="G217" s="64"/>
    </row>
    <row r="218" spans="1:7" x14ac:dyDescent="0.25">
      <c r="A218" s="173" t="s">
        <v>50</v>
      </c>
      <c r="B218" s="106" t="s">
        <v>232</v>
      </c>
      <c r="C218" s="194">
        <v>240</v>
      </c>
      <c r="D218" s="276">
        <f>'Функц. 2026-2028'!F274</f>
        <v>509</v>
      </c>
      <c r="E218" s="382">
        <f>'Функц. 2026-2028'!H274</f>
        <v>509</v>
      </c>
      <c r="F218" s="276">
        <f>'Функц. 2026-2028'!J274</f>
        <v>509</v>
      </c>
      <c r="G218" s="64"/>
    </row>
    <row r="219" spans="1:7" s="92" customFormat="1" x14ac:dyDescent="0.25">
      <c r="A219" s="159" t="s">
        <v>621</v>
      </c>
      <c r="B219" s="355" t="s">
        <v>622</v>
      </c>
      <c r="C219" s="414"/>
      <c r="D219" s="281">
        <f>D220</f>
        <v>139</v>
      </c>
      <c r="E219" s="400">
        <f t="shared" ref="E219:F222" si="72">E220</f>
        <v>0</v>
      </c>
      <c r="F219" s="281">
        <f t="shared" si="72"/>
        <v>0</v>
      </c>
      <c r="G219" s="57"/>
    </row>
    <row r="220" spans="1:7" x14ac:dyDescent="0.25">
      <c r="A220" s="284" t="s">
        <v>623</v>
      </c>
      <c r="B220" s="106" t="s">
        <v>624</v>
      </c>
      <c r="C220" s="194"/>
      <c r="D220" s="276">
        <f>D221</f>
        <v>139</v>
      </c>
      <c r="E220" s="382">
        <f t="shared" si="72"/>
        <v>0</v>
      </c>
      <c r="F220" s="276">
        <f t="shared" si="72"/>
        <v>0</v>
      </c>
      <c r="G220" s="64"/>
    </row>
    <row r="221" spans="1:7" x14ac:dyDescent="0.25">
      <c r="A221" s="284" t="s">
        <v>625</v>
      </c>
      <c r="B221" s="106" t="s">
        <v>626</v>
      </c>
      <c r="C221" s="194"/>
      <c r="D221" s="276">
        <f>D222</f>
        <v>139</v>
      </c>
      <c r="E221" s="382">
        <f t="shared" si="72"/>
        <v>0</v>
      </c>
      <c r="F221" s="276">
        <f t="shared" si="72"/>
        <v>0</v>
      </c>
      <c r="G221" s="64"/>
    </row>
    <row r="222" spans="1:7" ht="31.5" x14ac:dyDescent="0.25">
      <c r="A222" s="284" t="s">
        <v>661</v>
      </c>
      <c r="B222" s="106" t="s">
        <v>627</v>
      </c>
      <c r="C222" s="194"/>
      <c r="D222" s="276">
        <f>D223</f>
        <v>139</v>
      </c>
      <c r="E222" s="382">
        <f t="shared" si="72"/>
        <v>0</v>
      </c>
      <c r="F222" s="276">
        <f t="shared" si="72"/>
        <v>0</v>
      </c>
      <c r="G222" s="64"/>
    </row>
    <row r="223" spans="1:7" ht="31.5" x14ac:dyDescent="0.25">
      <c r="A223" s="217" t="s">
        <v>58</v>
      </c>
      <c r="B223" s="106" t="s">
        <v>627</v>
      </c>
      <c r="C223" s="194">
        <v>600</v>
      </c>
      <c r="D223" s="276">
        <f>D224</f>
        <v>139</v>
      </c>
      <c r="E223" s="382">
        <f t="shared" ref="E223:F223" si="73">E224</f>
        <v>0</v>
      </c>
      <c r="F223" s="276">
        <f t="shared" si="73"/>
        <v>0</v>
      </c>
      <c r="G223" s="64"/>
    </row>
    <row r="224" spans="1:7" x14ac:dyDescent="0.25">
      <c r="A224" s="284" t="s">
        <v>59</v>
      </c>
      <c r="B224" s="106" t="s">
        <v>627</v>
      </c>
      <c r="C224" s="194">
        <v>610</v>
      </c>
      <c r="D224" s="276">
        <f>'Функц. 2026-2028'!F541</f>
        <v>139</v>
      </c>
      <c r="E224" s="382">
        <f>'Функц. 2026-2028'!H541</f>
        <v>0</v>
      </c>
      <c r="F224" s="276">
        <f>'Функц. 2026-2028'!J541</f>
        <v>0</v>
      </c>
      <c r="G224" s="64"/>
    </row>
    <row r="225" spans="1:7" s="92" customFormat="1" ht="31.5" x14ac:dyDescent="0.25">
      <c r="A225" s="222" t="s">
        <v>153</v>
      </c>
      <c r="B225" s="358" t="s">
        <v>98</v>
      </c>
      <c r="C225" s="405"/>
      <c r="D225" s="281">
        <f>D226+D254+D265+D278+D283+D288</f>
        <v>81533.799999999988</v>
      </c>
      <c r="E225" s="400">
        <f>E226+E254+E265+E278+E288+E283</f>
        <v>63931.899999999994</v>
      </c>
      <c r="F225" s="281">
        <f>F226+F254+F265+F278+F288+F283</f>
        <v>75017.5</v>
      </c>
      <c r="G225" s="64"/>
    </row>
    <row r="226" spans="1:7" s="92" customFormat="1" x14ac:dyDescent="0.25">
      <c r="A226" s="174" t="s">
        <v>154</v>
      </c>
      <c r="B226" s="22" t="s">
        <v>102</v>
      </c>
      <c r="C226" s="381"/>
      <c r="D226" s="276">
        <f>D227+D231+D235+D239</f>
        <v>43075.1</v>
      </c>
      <c r="E226" s="382">
        <f>E227+E231+E235+E239</f>
        <v>27080.2</v>
      </c>
      <c r="F226" s="276">
        <f>F227+F231+F235+F239</f>
        <v>35804.5</v>
      </c>
      <c r="G226" s="64"/>
    </row>
    <row r="227" spans="1:7" s="92" customFormat="1" ht="31.5" x14ac:dyDescent="0.25">
      <c r="A227" s="175" t="s">
        <v>155</v>
      </c>
      <c r="B227" s="106" t="s">
        <v>119</v>
      </c>
      <c r="C227" s="381"/>
      <c r="D227" s="276">
        <f t="shared" ref="D227:F229" si="74">D228</f>
        <v>864.8</v>
      </c>
      <c r="E227" s="382">
        <f t="shared" si="74"/>
        <v>64.8</v>
      </c>
      <c r="F227" s="276">
        <f t="shared" si="74"/>
        <v>64.8</v>
      </c>
      <c r="G227" s="64"/>
    </row>
    <row r="228" spans="1:7" s="92" customFormat="1" ht="31.5" x14ac:dyDescent="0.25">
      <c r="A228" s="175" t="s">
        <v>156</v>
      </c>
      <c r="B228" s="106" t="s">
        <v>157</v>
      </c>
      <c r="C228" s="381"/>
      <c r="D228" s="276">
        <f>D229</f>
        <v>864.8</v>
      </c>
      <c r="E228" s="276">
        <f t="shared" si="74"/>
        <v>64.8</v>
      </c>
      <c r="F228" s="276">
        <f t="shared" si="74"/>
        <v>64.8</v>
      </c>
      <c r="G228" s="64"/>
    </row>
    <row r="229" spans="1:7" s="92" customFormat="1" ht="31.5" x14ac:dyDescent="0.25">
      <c r="A229" s="219" t="s">
        <v>58</v>
      </c>
      <c r="B229" s="106" t="s">
        <v>157</v>
      </c>
      <c r="C229" s="194">
        <v>600</v>
      </c>
      <c r="D229" s="276">
        <f t="shared" si="74"/>
        <v>864.8</v>
      </c>
      <c r="E229" s="382">
        <f t="shared" si="74"/>
        <v>64.8</v>
      </c>
      <c r="F229" s="276">
        <f t="shared" si="74"/>
        <v>64.8</v>
      </c>
      <c r="G229" s="64"/>
    </row>
    <row r="230" spans="1:7" s="92" customFormat="1" ht="31.5" x14ac:dyDescent="0.25">
      <c r="A230" s="219" t="s">
        <v>387</v>
      </c>
      <c r="B230" s="106" t="s">
        <v>157</v>
      </c>
      <c r="C230" s="194">
        <v>630</v>
      </c>
      <c r="D230" s="276">
        <f>'Функц. 2026-2028'!F260</f>
        <v>864.8</v>
      </c>
      <c r="E230" s="382">
        <f>'Функц. 2026-2028'!H260</f>
        <v>64.8</v>
      </c>
      <c r="F230" s="276">
        <f>'Функц. 2026-2028'!J260</f>
        <v>64.8</v>
      </c>
      <c r="G230" s="64"/>
    </row>
    <row r="231" spans="1:7" s="92" customFormat="1" ht="31.5" x14ac:dyDescent="0.25">
      <c r="A231" s="175" t="s">
        <v>498</v>
      </c>
      <c r="B231" s="106" t="s">
        <v>158</v>
      </c>
      <c r="C231" s="381"/>
      <c r="D231" s="276">
        <f t="shared" ref="D231:F232" si="75">D232</f>
        <v>290</v>
      </c>
      <c r="E231" s="382">
        <f t="shared" si="75"/>
        <v>270</v>
      </c>
      <c r="F231" s="276">
        <f t="shared" si="75"/>
        <v>270</v>
      </c>
      <c r="G231" s="64"/>
    </row>
    <row r="232" spans="1:7" s="92" customFormat="1" ht="31.5" x14ac:dyDescent="0.25">
      <c r="A232" s="174" t="s">
        <v>552</v>
      </c>
      <c r="B232" s="106" t="s">
        <v>553</v>
      </c>
      <c r="C232" s="381"/>
      <c r="D232" s="276">
        <f t="shared" si="75"/>
        <v>290</v>
      </c>
      <c r="E232" s="382">
        <f t="shared" si="75"/>
        <v>270</v>
      </c>
      <c r="F232" s="276">
        <f t="shared" si="75"/>
        <v>270</v>
      </c>
      <c r="G232" s="64"/>
    </row>
    <row r="233" spans="1:7" s="92" customFormat="1" x14ac:dyDescent="0.25">
      <c r="A233" s="173" t="s">
        <v>116</v>
      </c>
      <c r="B233" s="106" t="s">
        <v>553</v>
      </c>
      <c r="C233" s="194">
        <v>200</v>
      </c>
      <c r="D233" s="276">
        <f>D234</f>
        <v>290</v>
      </c>
      <c r="E233" s="382">
        <f>E234</f>
        <v>270</v>
      </c>
      <c r="F233" s="276">
        <f>F234</f>
        <v>270</v>
      </c>
      <c r="G233" s="64"/>
    </row>
    <row r="234" spans="1:7" s="92" customFormat="1" x14ac:dyDescent="0.25">
      <c r="A234" s="173" t="s">
        <v>50</v>
      </c>
      <c r="B234" s="106" t="s">
        <v>553</v>
      </c>
      <c r="C234" s="194">
        <v>240</v>
      </c>
      <c r="D234" s="276">
        <f>'Функц. 2026-2028'!F661</f>
        <v>290</v>
      </c>
      <c r="E234" s="382">
        <f>'Функц. 2026-2028'!H661</f>
        <v>270</v>
      </c>
      <c r="F234" s="276">
        <f>'Функц. 2026-2028'!J661</f>
        <v>270</v>
      </c>
      <c r="G234" s="64"/>
    </row>
    <row r="235" spans="1:7" s="92" customFormat="1" ht="31.5" x14ac:dyDescent="0.25">
      <c r="A235" s="175" t="s">
        <v>159</v>
      </c>
      <c r="B235" s="106" t="s">
        <v>160</v>
      </c>
      <c r="C235" s="194"/>
      <c r="D235" s="276">
        <f t="shared" ref="D235:F237" si="76">D236</f>
        <v>26040</v>
      </c>
      <c r="E235" s="382">
        <f t="shared" si="76"/>
        <v>19679.7</v>
      </c>
      <c r="F235" s="276">
        <f t="shared" si="76"/>
        <v>28165</v>
      </c>
      <c r="G235" s="64"/>
    </row>
    <row r="236" spans="1:7" s="92" customFormat="1" x14ac:dyDescent="0.25">
      <c r="A236" s="174" t="s">
        <v>161</v>
      </c>
      <c r="B236" s="106" t="s">
        <v>162</v>
      </c>
      <c r="C236" s="194"/>
      <c r="D236" s="276">
        <f t="shared" si="76"/>
        <v>26040</v>
      </c>
      <c r="E236" s="382">
        <f t="shared" si="76"/>
        <v>19679.7</v>
      </c>
      <c r="F236" s="276">
        <f t="shared" si="76"/>
        <v>28165</v>
      </c>
      <c r="G236" s="64"/>
    </row>
    <row r="237" spans="1:7" s="92" customFormat="1" x14ac:dyDescent="0.25">
      <c r="A237" s="173" t="s">
        <v>116</v>
      </c>
      <c r="B237" s="106" t="s">
        <v>162</v>
      </c>
      <c r="C237" s="194">
        <v>200</v>
      </c>
      <c r="D237" s="276">
        <f t="shared" si="76"/>
        <v>26040</v>
      </c>
      <c r="E237" s="382">
        <f t="shared" si="76"/>
        <v>19679.7</v>
      </c>
      <c r="F237" s="276">
        <f t="shared" si="76"/>
        <v>28165</v>
      </c>
      <c r="G237" s="64"/>
    </row>
    <row r="238" spans="1:7" s="92" customFormat="1" x14ac:dyDescent="0.25">
      <c r="A238" s="173" t="s">
        <v>50</v>
      </c>
      <c r="B238" s="106" t="s">
        <v>162</v>
      </c>
      <c r="C238" s="194">
        <v>240</v>
      </c>
      <c r="D238" s="276">
        <f>'Функц. 2026-2028'!F264</f>
        <v>26040</v>
      </c>
      <c r="E238" s="382">
        <f>'Функц. 2026-2028'!H264</f>
        <v>19679.7</v>
      </c>
      <c r="F238" s="276">
        <f>'Функц. 2026-2028'!J264</f>
        <v>28165</v>
      </c>
      <c r="G238" s="64"/>
    </row>
    <row r="239" spans="1:7" s="92" customFormat="1" x14ac:dyDescent="0.25">
      <c r="A239" s="172" t="s">
        <v>499</v>
      </c>
      <c r="B239" s="22" t="s">
        <v>320</v>
      </c>
      <c r="C239" s="409"/>
      <c r="D239" s="276">
        <f>D240+D243+D246+D251</f>
        <v>15880.3</v>
      </c>
      <c r="E239" s="382">
        <f>E240+E243+E246+E251</f>
        <v>7065.7</v>
      </c>
      <c r="F239" s="276">
        <f>F240+F243+F246+F251</f>
        <v>7304.7</v>
      </c>
      <c r="G239" s="64"/>
    </row>
    <row r="240" spans="1:7" s="92" customFormat="1" x14ac:dyDescent="0.25">
      <c r="A240" s="172" t="s">
        <v>235</v>
      </c>
      <c r="B240" s="106" t="s">
        <v>319</v>
      </c>
      <c r="C240" s="381"/>
      <c r="D240" s="276">
        <f t="shared" ref="D240:F241" si="77">D241</f>
        <v>607.70000000000005</v>
      </c>
      <c r="E240" s="382">
        <f t="shared" si="77"/>
        <v>607.70000000000005</v>
      </c>
      <c r="F240" s="276">
        <f t="shared" si="77"/>
        <v>607.70000000000005</v>
      </c>
      <c r="G240" s="64"/>
    </row>
    <row r="241" spans="1:7" s="92" customFormat="1" x14ac:dyDescent="0.25">
      <c r="A241" s="219" t="s">
        <v>116</v>
      </c>
      <c r="B241" s="106" t="s">
        <v>319</v>
      </c>
      <c r="C241" s="194">
        <v>200</v>
      </c>
      <c r="D241" s="276">
        <f t="shared" si="77"/>
        <v>607.70000000000005</v>
      </c>
      <c r="E241" s="382">
        <f t="shared" si="77"/>
        <v>607.70000000000005</v>
      </c>
      <c r="F241" s="276">
        <f t="shared" si="77"/>
        <v>607.70000000000005</v>
      </c>
      <c r="G241" s="64"/>
    </row>
    <row r="242" spans="1:7" s="92" customFormat="1" x14ac:dyDescent="0.25">
      <c r="A242" s="219" t="s">
        <v>50</v>
      </c>
      <c r="B242" s="106" t="s">
        <v>319</v>
      </c>
      <c r="C242" s="194">
        <v>240</v>
      </c>
      <c r="D242" s="276">
        <f>'Функц. 2026-2028'!F350</f>
        <v>607.70000000000005</v>
      </c>
      <c r="E242" s="382">
        <f>'Функц. 2026-2028'!H350</f>
        <v>607.70000000000005</v>
      </c>
      <c r="F242" s="276">
        <f>'Функц. 2026-2028'!J350</f>
        <v>607.70000000000005</v>
      </c>
      <c r="G242" s="64"/>
    </row>
    <row r="243" spans="1:7" x14ac:dyDescent="0.25">
      <c r="A243" s="175" t="s">
        <v>237</v>
      </c>
      <c r="B243" s="22" t="s">
        <v>338</v>
      </c>
      <c r="C243" s="409"/>
      <c r="D243" s="276">
        <f t="shared" ref="D243:F244" si="78">D244</f>
        <v>5745</v>
      </c>
      <c r="E243" s="382">
        <f t="shared" si="78"/>
        <v>5974</v>
      </c>
      <c r="F243" s="276">
        <f t="shared" si="78"/>
        <v>6213</v>
      </c>
      <c r="G243" s="64"/>
    </row>
    <row r="244" spans="1:7" x14ac:dyDescent="0.25">
      <c r="A244" s="173" t="s">
        <v>116</v>
      </c>
      <c r="B244" s="22" t="s">
        <v>338</v>
      </c>
      <c r="C244" s="409" t="s">
        <v>36</v>
      </c>
      <c r="D244" s="276">
        <f t="shared" si="78"/>
        <v>5745</v>
      </c>
      <c r="E244" s="382">
        <f t="shared" si="78"/>
        <v>5974</v>
      </c>
      <c r="F244" s="276">
        <f t="shared" si="78"/>
        <v>6213</v>
      </c>
      <c r="G244" s="64"/>
    </row>
    <row r="245" spans="1:7" x14ac:dyDescent="0.25">
      <c r="A245" s="173" t="s">
        <v>50</v>
      </c>
      <c r="B245" s="22" t="s">
        <v>338</v>
      </c>
      <c r="C245" s="409" t="s">
        <v>63</v>
      </c>
      <c r="D245" s="276">
        <f>'Функц. 2026-2028'!F420</f>
        <v>5745</v>
      </c>
      <c r="E245" s="382">
        <f>'Функц. 2026-2028'!H420</f>
        <v>5974</v>
      </c>
      <c r="F245" s="276">
        <f>'Функц. 2026-2028'!J420</f>
        <v>6213</v>
      </c>
      <c r="G245" s="64"/>
    </row>
    <row r="246" spans="1:7" ht="31.5" x14ac:dyDescent="0.25">
      <c r="A246" s="175" t="s">
        <v>236</v>
      </c>
      <c r="B246" s="22" t="s">
        <v>322</v>
      </c>
      <c r="C246" s="409"/>
      <c r="D246" s="276">
        <f>D247+D249</f>
        <v>9043.6</v>
      </c>
      <c r="E246" s="382">
        <f t="shared" ref="E246:F246" si="79">E247+E249</f>
        <v>0</v>
      </c>
      <c r="F246" s="276">
        <f t="shared" si="79"/>
        <v>0</v>
      </c>
      <c r="G246" s="64"/>
    </row>
    <row r="247" spans="1:7" ht="47.25" x14ac:dyDescent="0.25">
      <c r="A247" s="173" t="s">
        <v>40</v>
      </c>
      <c r="B247" s="22" t="s">
        <v>322</v>
      </c>
      <c r="C247" s="409" t="s">
        <v>123</v>
      </c>
      <c r="D247" s="276">
        <f>D248</f>
        <v>8212.6</v>
      </c>
      <c r="E247" s="382">
        <f>E248</f>
        <v>0</v>
      </c>
      <c r="F247" s="276">
        <f>F248</f>
        <v>0</v>
      </c>
      <c r="G247" s="64"/>
    </row>
    <row r="248" spans="1:7" x14ac:dyDescent="0.25">
      <c r="A248" s="173" t="s">
        <v>65</v>
      </c>
      <c r="B248" s="22" t="s">
        <v>322</v>
      </c>
      <c r="C248" s="409" t="s">
        <v>124</v>
      </c>
      <c r="D248" s="276">
        <f>'Функц. 2026-2028'!F423</f>
        <v>8212.6</v>
      </c>
      <c r="E248" s="382">
        <f>'Функц. 2026-2028'!H423</f>
        <v>0</v>
      </c>
      <c r="F248" s="276">
        <f>'Функц. 2026-2028'!J423</f>
        <v>0</v>
      </c>
      <c r="G248" s="64"/>
    </row>
    <row r="249" spans="1:7" x14ac:dyDescent="0.25">
      <c r="A249" s="173" t="s">
        <v>116</v>
      </c>
      <c r="B249" s="22" t="s">
        <v>322</v>
      </c>
      <c r="C249" s="409" t="s">
        <v>36</v>
      </c>
      <c r="D249" s="276">
        <f>D250</f>
        <v>831</v>
      </c>
      <c r="E249" s="382">
        <f>E250</f>
        <v>0</v>
      </c>
      <c r="F249" s="276">
        <f>F250</f>
        <v>0</v>
      </c>
      <c r="G249" s="64"/>
    </row>
    <row r="250" spans="1:7" x14ac:dyDescent="0.25">
      <c r="A250" s="173" t="s">
        <v>50</v>
      </c>
      <c r="B250" s="22" t="s">
        <v>322</v>
      </c>
      <c r="C250" s="409" t="s">
        <v>63</v>
      </c>
      <c r="D250" s="24">
        <f>'Функц. 2026-2028'!F425</f>
        <v>831</v>
      </c>
      <c r="E250" s="426">
        <f>'Функц. 2026-2028'!H425</f>
        <v>0</v>
      </c>
      <c r="F250" s="24">
        <f>'Функц. 2026-2028'!J425</f>
        <v>0</v>
      </c>
      <c r="G250" s="64"/>
    </row>
    <row r="251" spans="1:7" ht="47.25" x14ac:dyDescent="0.25">
      <c r="A251" s="284" t="s">
        <v>342</v>
      </c>
      <c r="B251" s="22" t="s">
        <v>341</v>
      </c>
      <c r="C251" s="194"/>
      <c r="D251" s="24">
        <f t="shared" ref="D251:F252" si="80">D252</f>
        <v>484</v>
      </c>
      <c r="E251" s="426">
        <f t="shared" si="80"/>
        <v>484</v>
      </c>
      <c r="F251" s="24">
        <f t="shared" si="80"/>
        <v>484</v>
      </c>
      <c r="G251" s="64"/>
    </row>
    <row r="252" spans="1:7" x14ac:dyDescent="0.25">
      <c r="A252" s="173" t="s">
        <v>116</v>
      </c>
      <c r="B252" s="22" t="s">
        <v>341</v>
      </c>
      <c r="C252" s="194">
        <v>200</v>
      </c>
      <c r="D252" s="24">
        <f t="shared" si="80"/>
        <v>484</v>
      </c>
      <c r="E252" s="426">
        <f t="shared" si="80"/>
        <v>484</v>
      </c>
      <c r="F252" s="24">
        <f t="shared" si="80"/>
        <v>484</v>
      </c>
      <c r="G252" s="64"/>
    </row>
    <row r="253" spans="1:7" x14ac:dyDescent="0.25">
      <c r="A253" s="173" t="s">
        <v>50</v>
      </c>
      <c r="B253" s="22" t="s">
        <v>341</v>
      </c>
      <c r="C253" s="194">
        <v>240</v>
      </c>
      <c r="D253" s="24">
        <f>'Функц. 2026-2028'!F353</f>
        <v>484</v>
      </c>
      <c r="E253" s="426">
        <f>'Функц. 2026-2028'!H353</f>
        <v>484</v>
      </c>
      <c r="F253" s="24">
        <f>'Функц. 2026-2028'!J353</f>
        <v>484</v>
      </c>
      <c r="G253" s="64"/>
    </row>
    <row r="254" spans="1:7" s="92" customFormat="1" ht="31.5" x14ac:dyDescent="0.25">
      <c r="A254" s="249" t="s">
        <v>646</v>
      </c>
      <c r="B254" s="106" t="s">
        <v>103</v>
      </c>
      <c r="C254" s="409"/>
      <c r="D254" s="276">
        <f>D255+D259</f>
        <v>567</v>
      </c>
      <c r="E254" s="382">
        <f>E255+E259</f>
        <v>567</v>
      </c>
      <c r="F254" s="276">
        <f>F255+F259</f>
        <v>567</v>
      </c>
      <c r="G254" s="64"/>
    </row>
    <row r="255" spans="1:7" s="92" customFormat="1" ht="31.5" x14ac:dyDescent="0.25">
      <c r="A255" s="175" t="s">
        <v>647</v>
      </c>
      <c r="B255" s="106" t="s">
        <v>163</v>
      </c>
      <c r="C255" s="409"/>
      <c r="D255" s="276">
        <f>D256</f>
        <v>340</v>
      </c>
      <c r="E255" s="382">
        <f>E256</f>
        <v>340</v>
      </c>
      <c r="F255" s="276">
        <f>F256</f>
        <v>340</v>
      </c>
      <c r="G255" s="64"/>
    </row>
    <row r="256" spans="1:7" s="92" customFormat="1" ht="31.5" x14ac:dyDescent="0.25">
      <c r="A256" s="175" t="s">
        <v>662</v>
      </c>
      <c r="B256" s="106" t="s">
        <v>523</v>
      </c>
      <c r="C256" s="409"/>
      <c r="D256" s="276">
        <f>D257</f>
        <v>340</v>
      </c>
      <c r="E256" s="382">
        <f t="shared" ref="D256:F257" si="81">E257</f>
        <v>340</v>
      </c>
      <c r="F256" s="276">
        <f t="shared" si="81"/>
        <v>340</v>
      </c>
      <c r="G256" s="64"/>
    </row>
    <row r="257" spans="1:7" s="92" customFormat="1" x14ac:dyDescent="0.25">
      <c r="A257" s="219" t="s">
        <v>116</v>
      </c>
      <c r="B257" s="106" t="s">
        <v>523</v>
      </c>
      <c r="C257" s="417" t="s">
        <v>36</v>
      </c>
      <c r="D257" s="276">
        <f t="shared" si="81"/>
        <v>340</v>
      </c>
      <c r="E257" s="382">
        <f t="shared" si="81"/>
        <v>340</v>
      </c>
      <c r="F257" s="276">
        <f t="shared" si="81"/>
        <v>340</v>
      </c>
      <c r="G257" s="64"/>
    </row>
    <row r="258" spans="1:7" s="92" customFormat="1" x14ac:dyDescent="0.25">
      <c r="A258" s="219" t="s">
        <v>50</v>
      </c>
      <c r="B258" s="106" t="s">
        <v>523</v>
      </c>
      <c r="C258" s="417" t="s">
        <v>63</v>
      </c>
      <c r="D258" s="276">
        <f>'Функц. 2026-2028'!F230</f>
        <v>340</v>
      </c>
      <c r="E258" s="382">
        <f>'Функц. 2026-2028'!H230</f>
        <v>340</v>
      </c>
      <c r="F258" s="276">
        <f>'Функц. 2026-2028'!J230</f>
        <v>340</v>
      </c>
      <c r="G258" s="64"/>
    </row>
    <row r="259" spans="1:7" s="92" customFormat="1" ht="47.25" x14ac:dyDescent="0.25">
      <c r="A259" s="245" t="s">
        <v>649</v>
      </c>
      <c r="B259" s="106" t="s">
        <v>524</v>
      </c>
      <c r="C259" s="409"/>
      <c r="D259" s="276">
        <f>D260</f>
        <v>227</v>
      </c>
      <c r="E259" s="382">
        <f t="shared" ref="E259:F261" si="82">E260</f>
        <v>227</v>
      </c>
      <c r="F259" s="276">
        <f t="shared" si="82"/>
        <v>227</v>
      </c>
      <c r="G259" s="64"/>
    </row>
    <row r="260" spans="1:7" s="92" customFormat="1" ht="31.5" x14ac:dyDescent="0.25">
      <c r="A260" s="284" t="s">
        <v>662</v>
      </c>
      <c r="B260" s="106" t="s">
        <v>525</v>
      </c>
      <c r="C260" s="409"/>
      <c r="D260" s="276">
        <f>D261+D263</f>
        <v>227</v>
      </c>
      <c r="E260" s="382">
        <f t="shared" ref="E260:F260" si="83">E261+E263</f>
        <v>227</v>
      </c>
      <c r="F260" s="276">
        <f t="shared" si="83"/>
        <v>227</v>
      </c>
      <c r="G260" s="64"/>
    </row>
    <row r="261" spans="1:7" s="92" customFormat="1" x14ac:dyDescent="0.25">
      <c r="A261" s="284" t="s">
        <v>116</v>
      </c>
      <c r="B261" s="106" t="s">
        <v>525</v>
      </c>
      <c r="C261" s="409" t="s">
        <v>36</v>
      </c>
      <c r="D261" s="276">
        <f>D262</f>
        <v>152</v>
      </c>
      <c r="E261" s="382">
        <f t="shared" si="82"/>
        <v>152</v>
      </c>
      <c r="F261" s="276">
        <f t="shared" si="82"/>
        <v>152</v>
      </c>
      <c r="G261" s="64"/>
    </row>
    <row r="262" spans="1:7" s="92" customFormat="1" x14ac:dyDescent="0.25">
      <c r="A262" s="284" t="s">
        <v>50</v>
      </c>
      <c r="B262" s="106" t="s">
        <v>525</v>
      </c>
      <c r="C262" s="409" t="s">
        <v>63</v>
      </c>
      <c r="D262" s="276">
        <f>'Функц. 2026-2028'!F234</f>
        <v>152</v>
      </c>
      <c r="E262" s="382">
        <f>'Функц. 2026-2028'!H234</f>
        <v>152</v>
      </c>
      <c r="F262" s="276">
        <f>'Функц. 2026-2028'!J234</f>
        <v>152</v>
      </c>
      <c r="G262" s="64"/>
    </row>
    <row r="263" spans="1:7" s="92" customFormat="1" ht="31.5" x14ac:dyDescent="0.25">
      <c r="A263" s="245" t="s">
        <v>58</v>
      </c>
      <c r="B263" s="354" t="s">
        <v>525</v>
      </c>
      <c r="C263" s="418" t="s">
        <v>369</v>
      </c>
      <c r="D263" s="276">
        <f>D264</f>
        <v>75</v>
      </c>
      <c r="E263" s="382">
        <f t="shared" ref="E263:F263" si="84">E264</f>
        <v>75</v>
      </c>
      <c r="F263" s="276">
        <f t="shared" si="84"/>
        <v>75</v>
      </c>
      <c r="G263" s="64"/>
    </row>
    <row r="264" spans="1:7" s="92" customFormat="1" x14ac:dyDescent="0.25">
      <c r="A264" s="245" t="s">
        <v>59</v>
      </c>
      <c r="B264" s="354" t="s">
        <v>525</v>
      </c>
      <c r="C264" s="418" t="s">
        <v>370</v>
      </c>
      <c r="D264" s="276">
        <f>'Функц. 2026-2028'!F236</f>
        <v>75</v>
      </c>
      <c r="E264" s="382">
        <f>'Функц. 2026-2028'!H236</f>
        <v>75</v>
      </c>
      <c r="F264" s="276">
        <f>'Функц. 2026-2028'!J236</f>
        <v>75</v>
      </c>
      <c r="G264" s="64"/>
    </row>
    <row r="265" spans="1:7" s="92" customFormat="1" ht="31.5" x14ac:dyDescent="0.25">
      <c r="A265" s="174" t="s">
        <v>543</v>
      </c>
      <c r="B265" s="106" t="s">
        <v>99</v>
      </c>
      <c r="C265" s="381"/>
      <c r="D265" s="276">
        <f>D266+D274+D270</f>
        <v>2100</v>
      </c>
      <c r="E265" s="382">
        <f t="shared" ref="E265:F265" si="85">E266+E274+E270</f>
        <v>1179</v>
      </c>
      <c r="F265" s="276">
        <f t="shared" si="85"/>
        <v>1180</v>
      </c>
      <c r="G265" s="64"/>
    </row>
    <row r="266" spans="1:7" s="92" customFormat="1" ht="63" x14ac:dyDescent="0.25">
      <c r="A266" s="175" t="s">
        <v>545</v>
      </c>
      <c r="B266" s="106" t="s">
        <v>120</v>
      </c>
      <c r="C266" s="381"/>
      <c r="D266" s="276">
        <f t="shared" ref="D266:F268" si="86">D267</f>
        <v>728</v>
      </c>
      <c r="E266" s="382">
        <f t="shared" si="86"/>
        <v>729</v>
      </c>
      <c r="F266" s="276">
        <f t="shared" si="86"/>
        <v>730</v>
      </c>
      <c r="G266" s="64"/>
    </row>
    <row r="267" spans="1:7" s="92" customFormat="1" ht="31.5" x14ac:dyDescent="0.25">
      <c r="A267" s="175" t="s">
        <v>166</v>
      </c>
      <c r="B267" s="106" t="s">
        <v>167</v>
      </c>
      <c r="C267" s="381"/>
      <c r="D267" s="276">
        <f t="shared" si="86"/>
        <v>728</v>
      </c>
      <c r="E267" s="382">
        <f t="shared" si="86"/>
        <v>729</v>
      </c>
      <c r="F267" s="276">
        <f t="shared" si="86"/>
        <v>730</v>
      </c>
      <c r="G267" s="64"/>
    </row>
    <row r="268" spans="1:7" s="92" customFormat="1" x14ac:dyDescent="0.25">
      <c r="A268" s="173" t="s">
        <v>116</v>
      </c>
      <c r="B268" s="106" t="s">
        <v>167</v>
      </c>
      <c r="C268" s="381">
        <v>200</v>
      </c>
      <c r="D268" s="276">
        <f t="shared" si="86"/>
        <v>728</v>
      </c>
      <c r="E268" s="382">
        <f t="shared" si="86"/>
        <v>729</v>
      </c>
      <c r="F268" s="276">
        <f t="shared" si="86"/>
        <v>730</v>
      </c>
      <c r="G268" s="64"/>
    </row>
    <row r="269" spans="1:7" s="92" customFormat="1" x14ac:dyDescent="0.25">
      <c r="A269" s="173" t="s">
        <v>50</v>
      </c>
      <c r="B269" s="106" t="s">
        <v>167</v>
      </c>
      <c r="C269" s="381">
        <v>240</v>
      </c>
      <c r="D269" s="276">
        <f>'Функц. 2026-2028'!F215</f>
        <v>728</v>
      </c>
      <c r="E269" s="382">
        <f>'Функц. 2026-2028'!H215</f>
        <v>729</v>
      </c>
      <c r="F269" s="276">
        <f>'Функц. 2026-2028'!J215</f>
        <v>730</v>
      </c>
      <c r="G269" s="64"/>
    </row>
    <row r="270" spans="1:7" s="92" customFormat="1" ht="31.5" x14ac:dyDescent="0.25">
      <c r="A270" s="245" t="s">
        <v>610</v>
      </c>
      <c r="B270" s="354" t="s">
        <v>651</v>
      </c>
      <c r="C270" s="404"/>
      <c r="D270" s="276">
        <f>D271</f>
        <v>922</v>
      </c>
      <c r="E270" s="382">
        <f t="shared" ref="E270:F272" si="87">E271</f>
        <v>0</v>
      </c>
      <c r="F270" s="276">
        <f t="shared" si="87"/>
        <v>0</v>
      </c>
      <c r="G270" s="64"/>
    </row>
    <row r="271" spans="1:7" s="92" customFormat="1" ht="31.5" x14ac:dyDescent="0.25">
      <c r="A271" s="245" t="s">
        <v>611</v>
      </c>
      <c r="B271" s="354" t="s">
        <v>612</v>
      </c>
      <c r="C271" s="404"/>
      <c r="D271" s="276">
        <f>D272</f>
        <v>922</v>
      </c>
      <c r="E271" s="382">
        <f t="shared" si="87"/>
        <v>0</v>
      </c>
      <c r="F271" s="276">
        <f t="shared" si="87"/>
        <v>0</v>
      </c>
      <c r="G271" s="64"/>
    </row>
    <row r="272" spans="1:7" s="92" customFormat="1" x14ac:dyDescent="0.25">
      <c r="A272" s="245" t="s">
        <v>116</v>
      </c>
      <c r="B272" s="354" t="s">
        <v>612</v>
      </c>
      <c r="C272" s="404">
        <v>200</v>
      </c>
      <c r="D272" s="276">
        <f>D273</f>
        <v>922</v>
      </c>
      <c r="E272" s="382">
        <f t="shared" si="87"/>
        <v>0</v>
      </c>
      <c r="F272" s="276">
        <f t="shared" si="87"/>
        <v>0</v>
      </c>
      <c r="G272" s="64"/>
    </row>
    <row r="273" spans="1:7" s="92" customFormat="1" x14ac:dyDescent="0.25">
      <c r="A273" s="284" t="s">
        <v>50</v>
      </c>
      <c r="B273" s="354" t="s">
        <v>612</v>
      </c>
      <c r="C273" s="404">
        <v>240</v>
      </c>
      <c r="D273" s="276">
        <f>'Функц. 2026-2028'!F219</f>
        <v>922</v>
      </c>
      <c r="E273" s="382">
        <f>'Функц. 2026-2028'!H219</f>
        <v>0</v>
      </c>
      <c r="F273" s="276">
        <f>'Функц. 2026-2028'!J219</f>
        <v>0</v>
      </c>
      <c r="G273" s="64"/>
    </row>
    <row r="274" spans="1:7" s="92" customFormat="1" ht="47.25" x14ac:dyDescent="0.25">
      <c r="A274" s="162" t="s">
        <v>527</v>
      </c>
      <c r="B274" s="106" t="s">
        <v>526</v>
      </c>
      <c r="C274" s="409"/>
      <c r="D274" s="276">
        <f t="shared" ref="D274:F276" si="88">D275</f>
        <v>450</v>
      </c>
      <c r="E274" s="382">
        <f t="shared" si="88"/>
        <v>450</v>
      </c>
      <c r="F274" s="276">
        <f t="shared" si="88"/>
        <v>450</v>
      </c>
      <c r="G274" s="64"/>
    </row>
    <row r="275" spans="1:7" s="92" customFormat="1" ht="31.5" x14ac:dyDescent="0.25">
      <c r="A275" s="162" t="s">
        <v>528</v>
      </c>
      <c r="B275" s="106" t="s">
        <v>529</v>
      </c>
      <c r="C275" s="409"/>
      <c r="D275" s="276">
        <f t="shared" si="88"/>
        <v>450</v>
      </c>
      <c r="E275" s="382">
        <f t="shared" si="88"/>
        <v>450</v>
      </c>
      <c r="F275" s="276">
        <f t="shared" si="88"/>
        <v>450</v>
      </c>
      <c r="G275" s="64"/>
    </row>
    <row r="276" spans="1:7" s="92" customFormat="1" x14ac:dyDescent="0.25">
      <c r="A276" s="284" t="s">
        <v>116</v>
      </c>
      <c r="B276" s="106" t="s">
        <v>529</v>
      </c>
      <c r="C276" s="409" t="s">
        <v>36</v>
      </c>
      <c r="D276" s="276">
        <f t="shared" si="88"/>
        <v>450</v>
      </c>
      <c r="E276" s="382">
        <f t="shared" si="88"/>
        <v>450</v>
      </c>
      <c r="F276" s="276">
        <f t="shared" si="88"/>
        <v>450</v>
      </c>
      <c r="G276" s="64"/>
    </row>
    <row r="277" spans="1:7" s="92" customFormat="1" x14ac:dyDescent="0.25">
      <c r="A277" s="284" t="s">
        <v>50</v>
      </c>
      <c r="B277" s="106" t="s">
        <v>529</v>
      </c>
      <c r="C277" s="409" t="s">
        <v>63</v>
      </c>
      <c r="D277" s="276">
        <f>'Функц. 2026-2028'!F223</f>
        <v>450</v>
      </c>
      <c r="E277" s="382">
        <f>'Функц. 2026-2028'!H223</f>
        <v>450</v>
      </c>
      <c r="F277" s="276">
        <f>'Функц. 2026-2028'!J223</f>
        <v>450</v>
      </c>
      <c r="G277" s="64"/>
    </row>
    <row r="278" spans="1:7" s="92" customFormat="1" ht="31.5" x14ac:dyDescent="0.25">
      <c r="A278" s="160" t="s">
        <v>339</v>
      </c>
      <c r="B278" s="106" t="s">
        <v>100</v>
      </c>
      <c r="C278" s="194"/>
      <c r="D278" s="276">
        <f t="shared" ref="D278:F281" si="89">D279</f>
        <v>694</v>
      </c>
      <c r="E278" s="382">
        <f t="shared" si="89"/>
        <v>694</v>
      </c>
      <c r="F278" s="276">
        <f t="shared" si="89"/>
        <v>694</v>
      </c>
      <c r="G278" s="64"/>
    </row>
    <row r="279" spans="1:7" s="92" customFormat="1" ht="31.5" x14ac:dyDescent="0.25">
      <c r="A279" s="175" t="s">
        <v>530</v>
      </c>
      <c r="B279" s="106" t="s">
        <v>121</v>
      </c>
      <c r="C279" s="409"/>
      <c r="D279" s="276">
        <f>D280</f>
        <v>694</v>
      </c>
      <c r="E279" s="382">
        <f t="shared" si="89"/>
        <v>694</v>
      </c>
      <c r="F279" s="276">
        <f t="shared" si="89"/>
        <v>694</v>
      </c>
      <c r="G279" s="64"/>
    </row>
    <row r="280" spans="1:7" s="92" customFormat="1" ht="31.5" x14ac:dyDescent="0.25">
      <c r="A280" s="173" t="s">
        <v>663</v>
      </c>
      <c r="B280" s="106" t="s">
        <v>165</v>
      </c>
      <c r="C280" s="194"/>
      <c r="D280" s="276">
        <f>D281</f>
        <v>694</v>
      </c>
      <c r="E280" s="382">
        <f t="shared" si="89"/>
        <v>694</v>
      </c>
      <c r="F280" s="276">
        <f t="shared" si="89"/>
        <v>694</v>
      </c>
      <c r="G280" s="64"/>
    </row>
    <row r="281" spans="1:7" s="92" customFormat="1" x14ac:dyDescent="0.25">
      <c r="A281" s="173" t="s">
        <v>116</v>
      </c>
      <c r="B281" s="106" t="s">
        <v>165</v>
      </c>
      <c r="C281" s="409" t="s">
        <v>36</v>
      </c>
      <c r="D281" s="276">
        <f t="shared" si="89"/>
        <v>694</v>
      </c>
      <c r="E281" s="382">
        <f t="shared" si="89"/>
        <v>694</v>
      </c>
      <c r="F281" s="276">
        <f t="shared" si="89"/>
        <v>694</v>
      </c>
      <c r="G281" s="64"/>
    </row>
    <row r="282" spans="1:7" s="92" customFormat="1" x14ac:dyDescent="0.25">
      <c r="A282" s="173" t="s">
        <v>50</v>
      </c>
      <c r="B282" s="106" t="s">
        <v>165</v>
      </c>
      <c r="C282" s="409" t="s">
        <v>63</v>
      </c>
      <c r="D282" s="276">
        <f>'Функц. 2026-2028'!F241</f>
        <v>694</v>
      </c>
      <c r="E282" s="382">
        <f>'Функц. 2026-2028'!H241</f>
        <v>694</v>
      </c>
      <c r="F282" s="276">
        <f>'Функц. 2026-2028'!J241</f>
        <v>694</v>
      </c>
      <c r="G282" s="64"/>
    </row>
    <row r="283" spans="1:7" s="92" customFormat="1" ht="31.5" x14ac:dyDescent="0.25">
      <c r="A283" s="284" t="s">
        <v>531</v>
      </c>
      <c r="B283" s="106" t="s">
        <v>104</v>
      </c>
      <c r="C283" s="409"/>
      <c r="D283" s="276">
        <f t="shared" ref="D283:F285" si="90">D284</f>
        <v>1456</v>
      </c>
      <c r="E283" s="382">
        <f t="shared" si="90"/>
        <v>770</v>
      </c>
      <c r="F283" s="276">
        <f t="shared" si="90"/>
        <v>770</v>
      </c>
      <c r="G283" s="64"/>
    </row>
    <row r="284" spans="1:7" s="92" customFormat="1" ht="31.5" x14ac:dyDescent="0.25">
      <c r="A284" s="284" t="s">
        <v>532</v>
      </c>
      <c r="B284" s="106" t="s">
        <v>533</v>
      </c>
      <c r="C284" s="409"/>
      <c r="D284" s="276">
        <f t="shared" si="90"/>
        <v>1456</v>
      </c>
      <c r="E284" s="382">
        <f t="shared" si="90"/>
        <v>770</v>
      </c>
      <c r="F284" s="276">
        <f t="shared" si="90"/>
        <v>770</v>
      </c>
      <c r="G284" s="64"/>
    </row>
    <row r="285" spans="1:7" s="92" customFormat="1" ht="31.5" x14ac:dyDescent="0.25">
      <c r="A285" s="284" t="s">
        <v>164</v>
      </c>
      <c r="B285" s="106" t="s">
        <v>534</v>
      </c>
      <c r="C285" s="409"/>
      <c r="D285" s="276">
        <f>D286</f>
        <v>1456</v>
      </c>
      <c r="E285" s="382">
        <f t="shared" si="90"/>
        <v>770</v>
      </c>
      <c r="F285" s="276">
        <f t="shared" si="90"/>
        <v>770</v>
      </c>
      <c r="G285" s="64"/>
    </row>
    <row r="286" spans="1:7" s="92" customFormat="1" x14ac:dyDescent="0.25">
      <c r="A286" s="267" t="s">
        <v>116</v>
      </c>
      <c r="B286" s="106" t="s">
        <v>534</v>
      </c>
      <c r="C286" s="409" t="s">
        <v>36</v>
      </c>
      <c r="D286" s="276">
        <f>D287</f>
        <v>1456</v>
      </c>
      <c r="E286" s="382">
        <f>E287</f>
        <v>770</v>
      </c>
      <c r="F286" s="276">
        <f>F287</f>
        <v>770</v>
      </c>
      <c r="G286" s="64"/>
    </row>
    <row r="287" spans="1:7" s="92" customFormat="1" x14ac:dyDescent="0.25">
      <c r="A287" s="267" t="s">
        <v>50</v>
      </c>
      <c r="B287" s="106" t="s">
        <v>534</v>
      </c>
      <c r="C287" s="409" t="s">
        <v>63</v>
      </c>
      <c r="D287" s="276">
        <f>'Функц. 2026-2028'!F246</f>
        <v>1456</v>
      </c>
      <c r="E287" s="382">
        <f>'Функц. 2026-2028'!H246</f>
        <v>770</v>
      </c>
      <c r="F287" s="276">
        <f>'Функц. 2026-2028'!J246</f>
        <v>770</v>
      </c>
      <c r="G287" s="64"/>
    </row>
    <row r="288" spans="1:7" s="92" customFormat="1" x14ac:dyDescent="0.25">
      <c r="A288" s="175" t="s">
        <v>46</v>
      </c>
      <c r="B288" s="106" t="s">
        <v>101</v>
      </c>
      <c r="C288" s="409"/>
      <c r="D288" s="276">
        <f t="shared" ref="D288:F289" si="91">D289</f>
        <v>33641.699999999997</v>
      </c>
      <c r="E288" s="382">
        <f t="shared" si="91"/>
        <v>33641.699999999997</v>
      </c>
      <c r="F288" s="276">
        <f t="shared" si="91"/>
        <v>36002</v>
      </c>
      <c r="G288" s="64"/>
    </row>
    <row r="289" spans="1:7" s="92" customFormat="1" ht="31.5" x14ac:dyDescent="0.25">
      <c r="A289" s="175" t="s">
        <v>258</v>
      </c>
      <c r="B289" s="106" t="s">
        <v>333</v>
      </c>
      <c r="C289" s="409"/>
      <c r="D289" s="276">
        <f t="shared" si="91"/>
        <v>33641.699999999997</v>
      </c>
      <c r="E289" s="382">
        <f t="shared" si="91"/>
        <v>33641.699999999997</v>
      </c>
      <c r="F289" s="276">
        <f t="shared" si="91"/>
        <v>36002</v>
      </c>
      <c r="G289" s="64"/>
    </row>
    <row r="290" spans="1:7" s="92" customFormat="1" x14ac:dyDescent="0.25">
      <c r="A290" s="175" t="s">
        <v>168</v>
      </c>
      <c r="B290" s="106" t="s">
        <v>169</v>
      </c>
      <c r="C290" s="409"/>
      <c r="D290" s="276">
        <f>D291+D293</f>
        <v>33641.699999999997</v>
      </c>
      <c r="E290" s="382">
        <f>E291+E293</f>
        <v>33641.699999999997</v>
      </c>
      <c r="F290" s="276">
        <f>F291+F293</f>
        <v>36002</v>
      </c>
      <c r="G290" s="64"/>
    </row>
    <row r="291" spans="1:7" s="92" customFormat="1" ht="47.25" x14ac:dyDescent="0.25">
      <c r="A291" s="173" t="s">
        <v>143</v>
      </c>
      <c r="B291" s="106" t="s">
        <v>169</v>
      </c>
      <c r="C291" s="409" t="s">
        <v>123</v>
      </c>
      <c r="D291" s="276">
        <f>D292</f>
        <v>31801.8</v>
      </c>
      <c r="E291" s="382">
        <f>E292</f>
        <v>29739.1</v>
      </c>
      <c r="F291" s="276">
        <f>F292</f>
        <v>29739.1</v>
      </c>
      <c r="G291" s="64"/>
    </row>
    <row r="292" spans="1:7" s="92" customFormat="1" x14ac:dyDescent="0.25">
      <c r="A292" s="173" t="s">
        <v>65</v>
      </c>
      <c r="B292" s="106" t="s">
        <v>169</v>
      </c>
      <c r="C292" s="409" t="s">
        <v>124</v>
      </c>
      <c r="D292" s="276">
        <f>'Функц. 2026-2028'!F251</f>
        <v>31801.8</v>
      </c>
      <c r="E292" s="382">
        <f>'Функц. 2026-2028'!H251</f>
        <v>29739.1</v>
      </c>
      <c r="F292" s="276">
        <f>'Функц. 2026-2028'!J251</f>
        <v>29739.1</v>
      </c>
      <c r="G292" s="64"/>
    </row>
    <row r="293" spans="1:7" s="92" customFormat="1" x14ac:dyDescent="0.25">
      <c r="A293" s="284" t="s">
        <v>116</v>
      </c>
      <c r="B293" s="106" t="s">
        <v>169</v>
      </c>
      <c r="C293" s="409" t="s">
        <v>36</v>
      </c>
      <c r="D293" s="276">
        <f>D294</f>
        <v>1839.9</v>
      </c>
      <c r="E293" s="382">
        <f>E294</f>
        <v>3902.6</v>
      </c>
      <c r="F293" s="276">
        <f>F294</f>
        <v>6262.9</v>
      </c>
      <c r="G293" s="64"/>
    </row>
    <row r="294" spans="1:7" s="92" customFormat="1" x14ac:dyDescent="0.25">
      <c r="A294" s="284" t="s">
        <v>50</v>
      </c>
      <c r="B294" s="106" t="s">
        <v>169</v>
      </c>
      <c r="C294" s="409" t="s">
        <v>63</v>
      </c>
      <c r="D294" s="276">
        <f>'Функц. 2026-2028'!F253</f>
        <v>1839.9</v>
      </c>
      <c r="E294" s="382">
        <f>'Функц. 2026-2028'!H253</f>
        <v>3902.6</v>
      </c>
      <c r="F294" s="276">
        <f>'Функц. 2026-2028'!J253</f>
        <v>6262.9</v>
      </c>
      <c r="G294" s="64"/>
    </row>
    <row r="295" spans="1:7" s="92" customFormat="1" x14ac:dyDescent="0.25">
      <c r="A295" s="222" t="s">
        <v>173</v>
      </c>
      <c r="B295" s="355" t="s">
        <v>112</v>
      </c>
      <c r="C295" s="414"/>
      <c r="D295" s="281">
        <f>D296+D301</f>
        <v>21387.9</v>
      </c>
      <c r="E295" s="400">
        <f t="shared" ref="E295:F295" si="92">E296+E301</f>
        <v>31149.7</v>
      </c>
      <c r="F295" s="281">
        <f t="shared" si="92"/>
        <v>30898.400000000001</v>
      </c>
      <c r="G295" s="64"/>
    </row>
    <row r="296" spans="1:7" x14ac:dyDescent="0.25">
      <c r="A296" s="174" t="s">
        <v>172</v>
      </c>
      <c r="B296" s="106" t="s">
        <v>139</v>
      </c>
      <c r="C296" s="194"/>
      <c r="D296" s="276">
        <f>D297</f>
        <v>21387.9</v>
      </c>
      <c r="E296" s="382">
        <f>E297</f>
        <v>27887.7</v>
      </c>
      <c r="F296" s="276">
        <f>F297</f>
        <v>27049.4</v>
      </c>
      <c r="G296" s="64"/>
    </row>
    <row r="297" spans="1:7" ht="47.25" x14ac:dyDescent="0.25">
      <c r="A297" s="174" t="s">
        <v>403</v>
      </c>
      <c r="B297" s="106" t="s">
        <v>138</v>
      </c>
      <c r="C297" s="194"/>
      <c r="D297" s="276">
        <f>D298</f>
        <v>21387.9</v>
      </c>
      <c r="E297" s="382">
        <f t="shared" ref="E297:F297" si="93">E298</f>
        <v>27887.7</v>
      </c>
      <c r="F297" s="276">
        <f t="shared" si="93"/>
        <v>27049.4</v>
      </c>
      <c r="G297" s="64"/>
    </row>
    <row r="298" spans="1:7" x14ac:dyDescent="0.25">
      <c r="A298" s="174" t="s">
        <v>170</v>
      </c>
      <c r="B298" s="106" t="s">
        <v>171</v>
      </c>
      <c r="C298" s="194"/>
      <c r="D298" s="276">
        <f t="shared" ref="D298:F299" si="94">D299</f>
        <v>21387.9</v>
      </c>
      <c r="E298" s="382">
        <f t="shared" si="94"/>
        <v>27887.7</v>
      </c>
      <c r="F298" s="276">
        <f t="shared" si="94"/>
        <v>27049.4</v>
      </c>
      <c r="G298" s="64"/>
    </row>
    <row r="299" spans="1:7" x14ac:dyDescent="0.25">
      <c r="A299" s="173" t="s">
        <v>93</v>
      </c>
      <c r="B299" s="106" t="s">
        <v>171</v>
      </c>
      <c r="C299" s="194">
        <v>300</v>
      </c>
      <c r="D299" s="276">
        <f t="shared" si="94"/>
        <v>21387.9</v>
      </c>
      <c r="E299" s="382">
        <f t="shared" si="94"/>
        <v>27887.7</v>
      </c>
      <c r="F299" s="276">
        <f t="shared" si="94"/>
        <v>27049.4</v>
      </c>
      <c r="G299" s="64"/>
    </row>
    <row r="300" spans="1:7" x14ac:dyDescent="0.25">
      <c r="A300" s="173" t="s">
        <v>23</v>
      </c>
      <c r="B300" s="106" t="s">
        <v>171</v>
      </c>
      <c r="C300" s="194">
        <v>320</v>
      </c>
      <c r="D300" s="276">
        <f>'Функц. 2026-2028'!F808</f>
        <v>21387.9</v>
      </c>
      <c r="E300" s="382">
        <f>'Функц. 2026-2028'!H808</f>
        <v>27887.7</v>
      </c>
      <c r="F300" s="276">
        <f>'Функц. 2026-2028'!J808</f>
        <v>27049.4</v>
      </c>
      <c r="G300" s="64"/>
    </row>
    <row r="301" spans="1:7" ht="31.5" x14ac:dyDescent="0.25">
      <c r="A301" s="245" t="s">
        <v>603</v>
      </c>
      <c r="B301" s="354" t="s">
        <v>604</v>
      </c>
      <c r="C301" s="408"/>
      <c r="D301" s="276">
        <f>D302</f>
        <v>0</v>
      </c>
      <c r="E301" s="382">
        <f t="shared" ref="E301:F304" si="95">E302</f>
        <v>3262</v>
      </c>
      <c r="F301" s="276">
        <f t="shared" si="95"/>
        <v>3849</v>
      </c>
      <c r="G301" s="64"/>
    </row>
    <row r="302" spans="1:7" ht="47.25" x14ac:dyDescent="0.25">
      <c r="A302" s="245" t="s">
        <v>606</v>
      </c>
      <c r="B302" s="354" t="s">
        <v>605</v>
      </c>
      <c r="C302" s="408"/>
      <c r="D302" s="276">
        <f>D303</f>
        <v>0</v>
      </c>
      <c r="E302" s="382">
        <f t="shared" si="95"/>
        <v>3262</v>
      </c>
      <c r="F302" s="276">
        <f t="shared" si="95"/>
        <v>3849</v>
      </c>
      <c r="G302" s="64"/>
    </row>
    <row r="303" spans="1:7" ht="47.25" x14ac:dyDescent="0.25">
      <c r="A303" s="245" t="s">
        <v>608</v>
      </c>
      <c r="B303" s="354" t="s">
        <v>607</v>
      </c>
      <c r="C303" s="408"/>
      <c r="D303" s="276">
        <f>D304</f>
        <v>0</v>
      </c>
      <c r="E303" s="382">
        <f t="shared" si="95"/>
        <v>3262</v>
      </c>
      <c r="F303" s="276">
        <f t="shared" si="95"/>
        <v>3849</v>
      </c>
      <c r="G303" s="64"/>
    </row>
    <row r="304" spans="1:7" x14ac:dyDescent="0.25">
      <c r="A304" s="245" t="s">
        <v>93</v>
      </c>
      <c r="B304" s="354" t="s">
        <v>607</v>
      </c>
      <c r="C304" s="408">
        <v>300</v>
      </c>
      <c r="D304" s="276">
        <f>D305</f>
        <v>0</v>
      </c>
      <c r="E304" s="382">
        <f t="shared" si="95"/>
        <v>3262</v>
      </c>
      <c r="F304" s="276">
        <f t="shared" si="95"/>
        <v>3849</v>
      </c>
      <c r="G304" s="64"/>
    </row>
    <row r="305" spans="1:7" x14ac:dyDescent="0.25">
      <c r="A305" s="245" t="s">
        <v>39</v>
      </c>
      <c r="B305" s="354" t="s">
        <v>607</v>
      </c>
      <c r="C305" s="408">
        <v>320</v>
      </c>
      <c r="D305" s="276">
        <f>'Функц. 2026-2028'!F787</f>
        <v>0</v>
      </c>
      <c r="E305" s="382">
        <f>'Функц. 2026-2028'!H787</f>
        <v>3262</v>
      </c>
      <c r="F305" s="276">
        <f>'Функц. 2026-2028'!J787</f>
        <v>3849</v>
      </c>
      <c r="G305" s="64"/>
    </row>
    <row r="306" spans="1:7" s="92" customFormat="1" ht="31.5" x14ac:dyDescent="0.25">
      <c r="A306" s="446" t="s">
        <v>751</v>
      </c>
      <c r="B306" s="355" t="s">
        <v>107</v>
      </c>
      <c r="C306" s="194"/>
      <c r="D306" s="281">
        <f>D312+D351+D307</f>
        <v>1071861.8</v>
      </c>
      <c r="E306" s="281">
        <f t="shared" ref="E306:F306" si="96">E312+E351+E307</f>
        <v>418220.2</v>
      </c>
      <c r="F306" s="281">
        <f t="shared" si="96"/>
        <v>7843</v>
      </c>
      <c r="G306" s="64"/>
    </row>
    <row r="307" spans="1:7" s="92" customFormat="1" x14ac:dyDescent="0.25">
      <c r="A307" s="250" t="s">
        <v>783</v>
      </c>
      <c r="B307" s="296" t="s">
        <v>784</v>
      </c>
      <c r="C307" s="248"/>
      <c r="D307" s="276">
        <f>D308</f>
        <v>532179</v>
      </c>
      <c r="E307" s="276">
        <f t="shared" ref="E307:F310" si="97">E308</f>
        <v>0</v>
      </c>
      <c r="F307" s="276">
        <f t="shared" si="97"/>
        <v>0</v>
      </c>
      <c r="G307" s="64"/>
    </row>
    <row r="308" spans="1:7" s="92" customFormat="1" ht="47.25" x14ac:dyDescent="0.25">
      <c r="A308" s="250" t="s">
        <v>785</v>
      </c>
      <c r="B308" s="296" t="s">
        <v>786</v>
      </c>
      <c r="C308" s="248"/>
      <c r="D308" s="276">
        <f>D309</f>
        <v>532179</v>
      </c>
      <c r="E308" s="276">
        <f t="shared" si="97"/>
        <v>0</v>
      </c>
      <c r="F308" s="276">
        <f t="shared" si="97"/>
        <v>0</v>
      </c>
      <c r="G308" s="64"/>
    </row>
    <row r="309" spans="1:7" s="92" customFormat="1" ht="47.25" x14ac:dyDescent="0.25">
      <c r="A309" s="539" t="s">
        <v>787</v>
      </c>
      <c r="B309" s="296" t="s">
        <v>788</v>
      </c>
      <c r="C309" s="261"/>
      <c r="D309" s="276">
        <f>D310</f>
        <v>532179</v>
      </c>
      <c r="E309" s="276">
        <f t="shared" si="97"/>
        <v>0</v>
      </c>
      <c r="F309" s="276">
        <f t="shared" si="97"/>
        <v>0</v>
      </c>
      <c r="G309" s="64"/>
    </row>
    <row r="310" spans="1:7" s="92" customFormat="1" x14ac:dyDescent="0.25">
      <c r="A310" s="245" t="s">
        <v>789</v>
      </c>
      <c r="B310" s="296" t="s">
        <v>788</v>
      </c>
      <c r="C310" s="261" t="s">
        <v>146</v>
      </c>
      <c r="D310" s="276">
        <f>D311</f>
        <v>532179</v>
      </c>
      <c r="E310" s="276">
        <f t="shared" si="97"/>
        <v>0</v>
      </c>
      <c r="F310" s="276">
        <f t="shared" si="97"/>
        <v>0</v>
      </c>
      <c r="G310" s="64"/>
    </row>
    <row r="311" spans="1:7" s="92" customFormat="1" x14ac:dyDescent="0.25">
      <c r="A311" s="245" t="s">
        <v>9</v>
      </c>
      <c r="B311" s="296" t="s">
        <v>788</v>
      </c>
      <c r="C311" s="261" t="s">
        <v>147</v>
      </c>
      <c r="D311" s="276">
        <f>'Функц. 2026-2028'!F534</f>
        <v>532179</v>
      </c>
      <c r="E311" s="400">
        <f>'Функц. 2026-2028'!H534</f>
        <v>0</v>
      </c>
      <c r="F311" s="281">
        <f>'Функц. 2026-2028'!J534</f>
        <v>0</v>
      </c>
      <c r="G311" s="64"/>
    </row>
    <row r="312" spans="1:7" s="92" customFormat="1" x14ac:dyDescent="0.25">
      <c r="A312" s="284" t="s">
        <v>500</v>
      </c>
      <c r="B312" s="106" t="s">
        <v>371</v>
      </c>
      <c r="C312" s="409"/>
      <c r="D312" s="276">
        <f>D313+D337+D347</f>
        <v>518623.8</v>
      </c>
      <c r="E312" s="382">
        <f>E313+E337+E347</f>
        <v>418220.2</v>
      </c>
      <c r="F312" s="276">
        <f>F313+F337+F347</f>
        <v>7843</v>
      </c>
      <c r="G312" s="64"/>
    </row>
    <row r="313" spans="1:7" s="92" customFormat="1" ht="31.5" x14ac:dyDescent="0.25">
      <c r="A313" s="284" t="s">
        <v>417</v>
      </c>
      <c r="B313" s="359" t="s">
        <v>416</v>
      </c>
      <c r="C313" s="409"/>
      <c r="D313" s="276">
        <f>D320+D324+D334+D317+D314</f>
        <v>445987.6</v>
      </c>
      <c r="E313" s="382">
        <f t="shared" ref="E313:F313" si="98">E320+E324+E334+E317+E314</f>
        <v>411226.7</v>
      </c>
      <c r="F313" s="276">
        <f t="shared" si="98"/>
        <v>7015.5</v>
      </c>
      <c r="G313" s="64"/>
    </row>
    <row r="314" spans="1:7" s="92" customFormat="1" ht="31.5" x14ac:dyDescent="0.25">
      <c r="A314" s="245" t="s">
        <v>755</v>
      </c>
      <c r="B314" s="360" t="s">
        <v>756</v>
      </c>
      <c r="C314" s="418"/>
      <c r="D314" s="276">
        <f>D315</f>
        <v>6188</v>
      </c>
      <c r="E314" s="382">
        <f t="shared" ref="E314:F315" si="99">E315</f>
        <v>6188</v>
      </c>
      <c r="F314" s="276">
        <f t="shared" si="99"/>
        <v>6188</v>
      </c>
      <c r="G314" s="64"/>
    </row>
    <row r="315" spans="1:7" s="92" customFormat="1" x14ac:dyDescent="0.25">
      <c r="A315" s="245" t="s">
        <v>116</v>
      </c>
      <c r="B315" s="360" t="s">
        <v>756</v>
      </c>
      <c r="C315" s="418" t="s">
        <v>36</v>
      </c>
      <c r="D315" s="276">
        <f>D316</f>
        <v>6188</v>
      </c>
      <c r="E315" s="382">
        <f t="shared" si="99"/>
        <v>6188</v>
      </c>
      <c r="F315" s="276">
        <f t="shared" si="99"/>
        <v>6188</v>
      </c>
      <c r="G315" s="64"/>
    </row>
    <row r="316" spans="1:7" s="92" customFormat="1" x14ac:dyDescent="0.25">
      <c r="A316" s="245" t="s">
        <v>50</v>
      </c>
      <c r="B316" s="360" t="s">
        <v>756</v>
      </c>
      <c r="C316" s="418" t="s">
        <v>63</v>
      </c>
      <c r="D316" s="276">
        <f>'Функц. 2026-2028'!F368</f>
        <v>6188</v>
      </c>
      <c r="E316" s="382">
        <f>'Функц. 2026-2028'!H368</f>
        <v>6188</v>
      </c>
      <c r="F316" s="276">
        <f>'Функц. 2026-2028'!J368</f>
        <v>6188</v>
      </c>
      <c r="G316" s="64"/>
    </row>
    <row r="317" spans="1:7" s="92" customFormat="1" ht="31.5" x14ac:dyDescent="0.25">
      <c r="A317" s="245" t="s">
        <v>746</v>
      </c>
      <c r="B317" s="360" t="s">
        <v>745</v>
      </c>
      <c r="C317" s="418"/>
      <c r="D317" s="276">
        <f>D318</f>
        <v>954</v>
      </c>
      <c r="E317" s="382">
        <f t="shared" ref="E317:F317" si="100">E318</f>
        <v>799</v>
      </c>
      <c r="F317" s="276">
        <f t="shared" si="100"/>
        <v>827.5</v>
      </c>
      <c r="G317" s="64"/>
    </row>
    <row r="318" spans="1:7" s="92" customFormat="1" x14ac:dyDescent="0.25">
      <c r="A318" s="245" t="s">
        <v>116</v>
      </c>
      <c r="B318" s="360" t="s">
        <v>745</v>
      </c>
      <c r="C318" s="418" t="s">
        <v>36</v>
      </c>
      <c r="D318" s="276">
        <f>D319</f>
        <v>954</v>
      </c>
      <c r="E318" s="382">
        <f t="shared" ref="E318:F318" si="101">E319</f>
        <v>799</v>
      </c>
      <c r="F318" s="276">
        <f t="shared" si="101"/>
        <v>827.5</v>
      </c>
      <c r="G318" s="64"/>
    </row>
    <row r="319" spans="1:7" s="92" customFormat="1" x14ac:dyDescent="0.25">
      <c r="A319" s="245" t="s">
        <v>50</v>
      </c>
      <c r="B319" s="360" t="s">
        <v>745</v>
      </c>
      <c r="C319" s="418" t="s">
        <v>63</v>
      </c>
      <c r="D319" s="276">
        <f>'Функц. 2026-2028'!F371</f>
        <v>954</v>
      </c>
      <c r="E319" s="382">
        <f>'Функц. 2026-2028'!H371</f>
        <v>799</v>
      </c>
      <c r="F319" s="276">
        <f>'Функц. 2026-2028'!J371</f>
        <v>827.5</v>
      </c>
      <c r="G319" s="64"/>
    </row>
    <row r="320" spans="1:7" s="92" customFormat="1" x14ac:dyDescent="0.25">
      <c r="A320" s="266" t="s">
        <v>517</v>
      </c>
      <c r="B320" s="360" t="s">
        <v>589</v>
      </c>
      <c r="C320" s="409"/>
      <c r="D320" s="276">
        <f>D322</f>
        <v>85557</v>
      </c>
      <c r="E320" s="382">
        <f>E322</f>
        <v>0</v>
      </c>
      <c r="F320" s="276">
        <f>F322</f>
        <v>0</v>
      </c>
      <c r="G320" s="64"/>
    </row>
    <row r="321" spans="1:7" s="92" customFormat="1" ht="31.5" x14ac:dyDescent="0.25">
      <c r="A321" s="266" t="s">
        <v>644</v>
      </c>
      <c r="B321" s="360" t="s">
        <v>643</v>
      </c>
      <c r="C321" s="409"/>
      <c r="D321" s="276">
        <f>D322</f>
        <v>85557</v>
      </c>
      <c r="E321" s="382">
        <f t="shared" ref="E321:F321" si="102">E322</f>
        <v>0</v>
      </c>
      <c r="F321" s="276">
        <f t="shared" si="102"/>
        <v>0</v>
      </c>
      <c r="G321" s="64"/>
    </row>
    <row r="322" spans="1:7" s="92" customFormat="1" x14ac:dyDescent="0.25">
      <c r="A322" s="266" t="s">
        <v>396</v>
      </c>
      <c r="B322" s="360" t="s">
        <v>643</v>
      </c>
      <c r="C322" s="409" t="s">
        <v>146</v>
      </c>
      <c r="D322" s="276">
        <f t="shared" ref="D322:F322" si="103">D323</f>
        <v>85557</v>
      </c>
      <c r="E322" s="382">
        <f t="shared" si="103"/>
        <v>0</v>
      </c>
      <c r="F322" s="276">
        <f t="shared" si="103"/>
        <v>0</v>
      </c>
      <c r="G322" s="64"/>
    </row>
    <row r="323" spans="1:7" s="92" customFormat="1" x14ac:dyDescent="0.25">
      <c r="A323" s="245" t="s">
        <v>9</v>
      </c>
      <c r="B323" s="360" t="s">
        <v>643</v>
      </c>
      <c r="C323" s="409" t="s">
        <v>147</v>
      </c>
      <c r="D323" s="276">
        <f>'Функц. 2026-2028'!F375</f>
        <v>85557</v>
      </c>
      <c r="E323" s="382">
        <f>'Функц. 2026-2028'!H375</f>
        <v>0</v>
      </c>
      <c r="F323" s="276">
        <f>'Функц. 2026-2028'!J375</f>
        <v>0</v>
      </c>
      <c r="G323" s="64"/>
    </row>
    <row r="324" spans="1:7" s="92" customFormat="1" ht="31.5" x14ac:dyDescent="0.25">
      <c r="A324" s="245" t="s">
        <v>593</v>
      </c>
      <c r="B324" s="360" t="s">
        <v>592</v>
      </c>
      <c r="C324" s="418"/>
      <c r="D324" s="276">
        <f>D325+D328+D331</f>
        <v>132216.79999999999</v>
      </c>
      <c r="E324" s="382">
        <f t="shared" ref="E324:F324" si="104">E325+E328+E331</f>
        <v>404239.7</v>
      </c>
      <c r="F324" s="276">
        <f t="shared" si="104"/>
        <v>0</v>
      </c>
      <c r="G324" s="64"/>
    </row>
    <row r="325" spans="1:7" s="92" customFormat="1" ht="47.25" x14ac:dyDescent="0.25">
      <c r="A325" s="266" t="s">
        <v>641</v>
      </c>
      <c r="B325" s="360" t="s">
        <v>639</v>
      </c>
      <c r="C325" s="418"/>
      <c r="D325" s="276">
        <f>D326</f>
        <v>2574.1</v>
      </c>
      <c r="E325" s="382">
        <f t="shared" ref="E325:F325" si="105">E326</f>
        <v>169030.1</v>
      </c>
      <c r="F325" s="276">
        <f t="shared" si="105"/>
        <v>0</v>
      </c>
      <c r="G325" s="64"/>
    </row>
    <row r="326" spans="1:7" s="92" customFormat="1" x14ac:dyDescent="0.25">
      <c r="A326" s="266" t="s">
        <v>396</v>
      </c>
      <c r="B326" s="360" t="s">
        <v>639</v>
      </c>
      <c r="C326" s="418" t="s">
        <v>146</v>
      </c>
      <c r="D326" s="276">
        <f>D327</f>
        <v>2574.1</v>
      </c>
      <c r="E326" s="382">
        <f t="shared" ref="E326:F326" si="106">E327</f>
        <v>169030.1</v>
      </c>
      <c r="F326" s="276">
        <f t="shared" si="106"/>
        <v>0</v>
      </c>
      <c r="G326" s="64"/>
    </row>
    <row r="327" spans="1:7" s="92" customFormat="1" x14ac:dyDescent="0.25">
      <c r="A327" s="245" t="s">
        <v>9</v>
      </c>
      <c r="B327" s="360" t="s">
        <v>639</v>
      </c>
      <c r="C327" s="418" t="s">
        <v>147</v>
      </c>
      <c r="D327" s="276">
        <f>'Функц. 2026-2028'!F379</f>
        <v>2574.1</v>
      </c>
      <c r="E327" s="382">
        <f>'Функц. 2026-2028'!H379</f>
        <v>169030.1</v>
      </c>
      <c r="F327" s="276">
        <f>'Функц. 2026-2028'!J379</f>
        <v>0</v>
      </c>
      <c r="G327" s="64"/>
    </row>
    <row r="328" spans="1:7" s="92" customFormat="1" ht="47.25" x14ac:dyDescent="0.25">
      <c r="A328" s="245" t="s">
        <v>642</v>
      </c>
      <c r="B328" s="360" t="s">
        <v>640</v>
      </c>
      <c r="C328" s="418"/>
      <c r="D328" s="276">
        <f>D329</f>
        <v>6030.9</v>
      </c>
      <c r="E328" s="382">
        <f t="shared" ref="E328:F328" si="107">E329</f>
        <v>235209.60000000001</v>
      </c>
      <c r="F328" s="276">
        <f t="shared" si="107"/>
        <v>0</v>
      </c>
      <c r="G328" s="64"/>
    </row>
    <row r="329" spans="1:7" s="92" customFormat="1" x14ac:dyDescent="0.25">
      <c r="A329" s="266" t="s">
        <v>396</v>
      </c>
      <c r="B329" s="360" t="s">
        <v>640</v>
      </c>
      <c r="C329" s="418" t="s">
        <v>146</v>
      </c>
      <c r="D329" s="276">
        <f>D330</f>
        <v>6030.9</v>
      </c>
      <c r="E329" s="382">
        <f t="shared" ref="E329:F329" si="108">E330</f>
        <v>235209.60000000001</v>
      </c>
      <c r="F329" s="276">
        <f t="shared" si="108"/>
        <v>0</v>
      </c>
      <c r="G329" s="64"/>
    </row>
    <row r="330" spans="1:7" s="92" customFormat="1" x14ac:dyDescent="0.25">
      <c r="A330" s="245" t="s">
        <v>9</v>
      </c>
      <c r="B330" s="360" t="s">
        <v>640</v>
      </c>
      <c r="C330" s="418" t="s">
        <v>147</v>
      </c>
      <c r="D330" s="276">
        <f>'Функц. 2026-2028'!F382</f>
        <v>6030.9</v>
      </c>
      <c r="E330" s="382">
        <f>'Функц. 2026-2028'!H382</f>
        <v>235209.60000000001</v>
      </c>
      <c r="F330" s="276">
        <f>'Функц. 2026-2028'!J382</f>
        <v>0</v>
      </c>
      <c r="G330" s="64"/>
    </row>
    <row r="331" spans="1:7" s="92" customFormat="1" ht="47.25" x14ac:dyDescent="0.25">
      <c r="A331" s="245" t="s">
        <v>689</v>
      </c>
      <c r="B331" s="360" t="s">
        <v>690</v>
      </c>
      <c r="C331" s="418"/>
      <c r="D331" s="276">
        <f>D332</f>
        <v>123611.8</v>
      </c>
      <c r="E331" s="382">
        <f t="shared" ref="E331:F332" si="109">E332</f>
        <v>0</v>
      </c>
      <c r="F331" s="276">
        <f t="shared" si="109"/>
        <v>0</v>
      </c>
      <c r="G331" s="64"/>
    </row>
    <row r="332" spans="1:7" s="92" customFormat="1" x14ac:dyDescent="0.25">
      <c r="A332" s="245" t="s">
        <v>396</v>
      </c>
      <c r="B332" s="360" t="s">
        <v>690</v>
      </c>
      <c r="C332" s="418" t="s">
        <v>146</v>
      </c>
      <c r="D332" s="276">
        <f>D333</f>
        <v>123611.8</v>
      </c>
      <c r="E332" s="382">
        <f t="shared" si="109"/>
        <v>0</v>
      </c>
      <c r="F332" s="276">
        <f t="shared" si="109"/>
        <v>0</v>
      </c>
      <c r="G332" s="64"/>
    </row>
    <row r="333" spans="1:7" s="92" customFormat="1" x14ac:dyDescent="0.25">
      <c r="A333" s="245" t="s">
        <v>9</v>
      </c>
      <c r="B333" s="360" t="s">
        <v>690</v>
      </c>
      <c r="C333" s="418" t="s">
        <v>147</v>
      </c>
      <c r="D333" s="276">
        <f>'Функц. 2026-2028'!F385</f>
        <v>123611.8</v>
      </c>
      <c r="E333" s="382">
        <f>'Функц. 2026-2028'!H385</f>
        <v>0</v>
      </c>
      <c r="F333" s="276">
        <f>'Функц. 2026-2028'!J385</f>
        <v>0</v>
      </c>
      <c r="G333" s="64"/>
    </row>
    <row r="334" spans="1:7" s="92" customFormat="1" x14ac:dyDescent="0.25">
      <c r="A334" s="284" t="s">
        <v>583</v>
      </c>
      <c r="B334" s="360" t="s">
        <v>587</v>
      </c>
      <c r="C334" s="409"/>
      <c r="D334" s="276">
        <f t="shared" ref="D334:F335" si="110">D335</f>
        <v>221071.80000000002</v>
      </c>
      <c r="E334" s="382">
        <f t="shared" si="110"/>
        <v>0</v>
      </c>
      <c r="F334" s="276">
        <f t="shared" si="110"/>
        <v>0</v>
      </c>
      <c r="G334" s="64"/>
    </row>
    <row r="335" spans="1:7" s="92" customFormat="1" x14ac:dyDescent="0.25">
      <c r="A335" s="284" t="s">
        <v>116</v>
      </c>
      <c r="B335" s="360" t="s">
        <v>587</v>
      </c>
      <c r="C335" s="409" t="s">
        <v>36</v>
      </c>
      <c r="D335" s="276">
        <f t="shared" si="110"/>
        <v>221071.80000000002</v>
      </c>
      <c r="E335" s="382">
        <f t="shared" si="110"/>
        <v>0</v>
      </c>
      <c r="F335" s="276">
        <f t="shared" si="110"/>
        <v>0</v>
      </c>
      <c r="G335" s="64"/>
    </row>
    <row r="336" spans="1:7" s="92" customFormat="1" x14ac:dyDescent="0.25">
      <c r="A336" s="284" t="s">
        <v>50</v>
      </c>
      <c r="B336" s="360" t="s">
        <v>587</v>
      </c>
      <c r="C336" s="409" t="s">
        <v>63</v>
      </c>
      <c r="D336" s="276">
        <f>'Функц. 2026-2028'!F388</f>
        <v>221071.80000000002</v>
      </c>
      <c r="E336" s="382">
        <f>'Функц. 2026-2028'!H388</f>
        <v>0</v>
      </c>
      <c r="F336" s="276">
        <f>'Функц. 2026-2028'!J388</f>
        <v>0</v>
      </c>
      <c r="G336" s="64"/>
    </row>
    <row r="337" spans="1:30" s="92" customFormat="1" ht="32.25" customHeight="1" x14ac:dyDescent="0.25">
      <c r="A337" s="284" t="s">
        <v>759</v>
      </c>
      <c r="B337" s="106" t="s">
        <v>576</v>
      </c>
      <c r="C337" s="409"/>
      <c r="D337" s="276">
        <f>D344+D341+D338</f>
        <v>70136.2</v>
      </c>
      <c r="E337" s="382">
        <f t="shared" ref="E337:AD337" si="111">E344+E341+E338</f>
        <v>6993.5</v>
      </c>
      <c r="F337" s="276">
        <f t="shared" si="111"/>
        <v>827.5</v>
      </c>
      <c r="G337" s="382">
        <f t="shared" si="111"/>
        <v>0</v>
      </c>
      <c r="H337" s="276">
        <f t="shared" si="111"/>
        <v>0</v>
      </c>
      <c r="I337" s="276">
        <f t="shared" si="111"/>
        <v>0</v>
      </c>
      <c r="J337" s="276">
        <f t="shared" si="111"/>
        <v>0</v>
      </c>
      <c r="K337" s="276">
        <f t="shared" si="111"/>
        <v>0</v>
      </c>
      <c r="L337" s="276">
        <f t="shared" si="111"/>
        <v>0</v>
      </c>
      <c r="M337" s="276">
        <f t="shared" si="111"/>
        <v>0</v>
      </c>
      <c r="N337" s="276">
        <f t="shared" si="111"/>
        <v>0</v>
      </c>
      <c r="O337" s="276">
        <f t="shared" si="111"/>
        <v>0</v>
      </c>
      <c r="P337" s="276">
        <f t="shared" si="111"/>
        <v>0</v>
      </c>
      <c r="Q337" s="276">
        <f t="shared" si="111"/>
        <v>0</v>
      </c>
      <c r="R337" s="276">
        <f t="shared" si="111"/>
        <v>0</v>
      </c>
      <c r="S337" s="276">
        <f t="shared" si="111"/>
        <v>0</v>
      </c>
      <c r="T337" s="276">
        <f t="shared" si="111"/>
        <v>0</v>
      </c>
      <c r="U337" s="276">
        <f t="shared" si="111"/>
        <v>0</v>
      </c>
      <c r="V337" s="276">
        <f t="shared" si="111"/>
        <v>0</v>
      </c>
      <c r="W337" s="276">
        <f t="shared" si="111"/>
        <v>0</v>
      </c>
      <c r="X337" s="276">
        <f t="shared" si="111"/>
        <v>0</v>
      </c>
      <c r="Y337" s="276">
        <f t="shared" si="111"/>
        <v>0</v>
      </c>
      <c r="Z337" s="276">
        <f t="shared" si="111"/>
        <v>0</v>
      </c>
      <c r="AA337" s="276">
        <f t="shared" si="111"/>
        <v>0</v>
      </c>
      <c r="AB337" s="276">
        <f t="shared" si="111"/>
        <v>0</v>
      </c>
      <c r="AC337" s="276">
        <f t="shared" si="111"/>
        <v>0</v>
      </c>
      <c r="AD337" s="276">
        <f t="shared" si="111"/>
        <v>0</v>
      </c>
    </row>
    <row r="338" spans="1:30" s="92" customFormat="1" ht="31.5" x14ac:dyDescent="0.25">
      <c r="A338" s="245" t="s">
        <v>744</v>
      </c>
      <c r="B338" s="354" t="s">
        <v>743</v>
      </c>
      <c r="C338" s="418"/>
      <c r="D338" s="276">
        <f>D339</f>
        <v>954</v>
      </c>
      <c r="E338" s="382">
        <f t="shared" ref="E338:F338" si="112">E339</f>
        <v>798.5</v>
      </c>
      <c r="F338" s="276">
        <f t="shared" si="112"/>
        <v>827.5</v>
      </c>
      <c r="G338" s="64"/>
    </row>
    <row r="339" spans="1:30" s="92" customFormat="1" x14ac:dyDescent="0.25">
      <c r="A339" s="245" t="s">
        <v>116</v>
      </c>
      <c r="B339" s="354" t="s">
        <v>743</v>
      </c>
      <c r="C339" s="418" t="s">
        <v>36</v>
      </c>
      <c r="D339" s="276">
        <f>D340</f>
        <v>954</v>
      </c>
      <c r="E339" s="382">
        <f t="shared" ref="E339:F339" si="113">E340</f>
        <v>798.5</v>
      </c>
      <c r="F339" s="276">
        <f t="shared" si="113"/>
        <v>827.5</v>
      </c>
      <c r="G339" s="64"/>
    </row>
    <row r="340" spans="1:30" s="92" customFormat="1" x14ac:dyDescent="0.25">
      <c r="A340" s="245" t="s">
        <v>50</v>
      </c>
      <c r="B340" s="354" t="s">
        <v>743</v>
      </c>
      <c r="C340" s="418" t="s">
        <v>63</v>
      </c>
      <c r="D340" s="276">
        <f>'Функц. 2026-2028'!F392</f>
        <v>954</v>
      </c>
      <c r="E340" s="382">
        <f>'Функц. 2026-2028'!H392</f>
        <v>798.5</v>
      </c>
      <c r="F340" s="276">
        <f>'Функц. 2026-2028'!J392</f>
        <v>827.5</v>
      </c>
      <c r="G340" s="64"/>
    </row>
    <row r="341" spans="1:30" s="92" customFormat="1" x14ac:dyDescent="0.25">
      <c r="A341" s="245" t="s">
        <v>680</v>
      </c>
      <c r="B341" s="360" t="s">
        <v>679</v>
      </c>
      <c r="C341" s="418"/>
      <c r="D341" s="276">
        <f>D342</f>
        <v>6195</v>
      </c>
      <c r="E341" s="382">
        <f t="shared" ref="E341:F342" si="114">E342</f>
        <v>6195</v>
      </c>
      <c r="F341" s="276">
        <f t="shared" si="114"/>
        <v>0</v>
      </c>
      <c r="G341" s="64"/>
    </row>
    <row r="342" spans="1:30" s="92" customFormat="1" x14ac:dyDescent="0.25">
      <c r="A342" s="245" t="s">
        <v>116</v>
      </c>
      <c r="B342" s="360" t="s">
        <v>679</v>
      </c>
      <c r="C342" s="418" t="s">
        <v>36</v>
      </c>
      <c r="D342" s="276">
        <f>D343</f>
        <v>6195</v>
      </c>
      <c r="E342" s="382">
        <f t="shared" si="114"/>
        <v>6195</v>
      </c>
      <c r="F342" s="276">
        <f t="shared" si="114"/>
        <v>0</v>
      </c>
      <c r="G342" s="64"/>
    </row>
    <row r="343" spans="1:30" s="92" customFormat="1" x14ac:dyDescent="0.25">
      <c r="A343" s="245" t="s">
        <v>50</v>
      </c>
      <c r="B343" s="360" t="s">
        <v>679</v>
      </c>
      <c r="C343" s="418" t="s">
        <v>63</v>
      </c>
      <c r="D343" s="276">
        <f>'Функц. 2026-2028'!F395</f>
        <v>6195</v>
      </c>
      <c r="E343" s="382">
        <f>'Функц. 2026-2028'!H395</f>
        <v>6195</v>
      </c>
      <c r="F343" s="276">
        <v>0</v>
      </c>
      <c r="G343" s="64"/>
    </row>
    <row r="344" spans="1:30" s="92" customFormat="1" ht="31.5" x14ac:dyDescent="0.25">
      <c r="A344" s="284" t="s">
        <v>584</v>
      </c>
      <c r="B344" s="360" t="s">
        <v>588</v>
      </c>
      <c r="C344" s="409"/>
      <c r="D344" s="276">
        <f t="shared" ref="D344:F345" si="115">D345</f>
        <v>62987.199999999997</v>
      </c>
      <c r="E344" s="382">
        <f t="shared" si="115"/>
        <v>0</v>
      </c>
      <c r="F344" s="276">
        <f t="shared" si="115"/>
        <v>0</v>
      </c>
      <c r="G344" s="64"/>
    </row>
    <row r="345" spans="1:30" s="92" customFormat="1" x14ac:dyDescent="0.25">
      <c r="A345" s="284" t="s">
        <v>116</v>
      </c>
      <c r="B345" s="360" t="s">
        <v>588</v>
      </c>
      <c r="C345" s="409" t="s">
        <v>36</v>
      </c>
      <c r="D345" s="276">
        <f t="shared" si="115"/>
        <v>62987.199999999997</v>
      </c>
      <c r="E345" s="382">
        <f t="shared" si="115"/>
        <v>0</v>
      </c>
      <c r="F345" s="276">
        <f t="shared" si="115"/>
        <v>0</v>
      </c>
      <c r="G345" s="64"/>
    </row>
    <row r="346" spans="1:30" s="92" customFormat="1" x14ac:dyDescent="0.25">
      <c r="A346" s="284" t="s">
        <v>50</v>
      </c>
      <c r="B346" s="360" t="s">
        <v>588</v>
      </c>
      <c r="C346" s="409" t="s">
        <v>63</v>
      </c>
      <c r="D346" s="276">
        <f>'Функц. 2026-2028'!F398</f>
        <v>62987.199999999997</v>
      </c>
      <c r="E346" s="382">
        <f>'Функц. 2026-2028'!H398</f>
        <v>0</v>
      </c>
      <c r="F346" s="276">
        <f>'Функц. 2026-2028'!J398</f>
        <v>0</v>
      </c>
      <c r="G346" s="64"/>
    </row>
    <row r="347" spans="1:30" s="92" customFormat="1" ht="47.25" x14ac:dyDescent="0.25">
      <c r="A347" s="245" t="s">
        <v>714</v>
      </c>
      <c r="B347" s="354" t="s">
        <v>715</v>
      </c>
      <c r="C347" s="418"/>
      <c r="D347" s="276">
        <f>D348</f>
        <v>2500</v>
      </c>
      <c r="E347" s="382">
        <f t="shared" ref="E347:F349" si="116">E348</f>
        <v>0</v>
      </c>
      <c r="F347" s="276">
        <f t="shared" si="116"/>
        <v>0</v>
      </c>
      <c r="G347" s="64"/>
    </row>
    <row r="348" spans="1:30" s="92" customFormat="1" ht="31.5" x14ac:dyDescent="0.25">
      <c r="A348" s="245" t="s">
        <v>716</v>
      </c>
      <c r="B348" s="354" t="s">
        <v>717</v>
      </c>
      <c r="C348" s="418"/>
      <c r="D348" s="276">
        <f>D349</f>
        <v>2500</v>
      </c>
      <c r="E348" s="382">
        <f t="shared" si="116"/>
        <v>0</v>
      </c>
      <c r="F348" s="276">
        <f t="shared" si="116"/>
        <v>0</v>
      </c>
      <c r="G348" s="64"/>
    </row>
    <row r="349" spans="1:30" s="92" customFormat="1" x14ac:dyDescent="0.25">
      <c r="A349" s="245" t="s">
        <v>116</v>
      </c>
      <c r="B349" s="354" t="s">
        <v>717</v>
      </c>
      <c r="C349" s="418" t="s">
        <v>36</v>
      </c>
      <c r="D349" s="276">
        <f>D350</f>
        <v>2500</v>
      </c>
      <c r="E349" s="382">
        <f t="shared" si="116"/>
        <v>0</v>
      </c>
      <c r="F349" s="276">
        <f t="shared" si="116"/>
        <v>0</v>
      </c>
      <c r="G349" s="64"/>
    </row>
    <row r="350" spans="1:30" s="92" customFormat="1" x14ac:dyDescent="0.25">
      <c r="A350" s="245" t="s">
        <v>50</v>
      </c>
      <c r="B350" s="354" t="s">
        <v>717</v>
      </c>
      <c r="C350" s="418" t="s">
        <v>63</v>
      </c>
      <c r="D350" s="276">
        <f>'Функц. 2026-2028'!F402</f>
        <v>2500</v>
      </c>
      <c r="E350" s="382">
        <f>'Функц. 2026-2028'!H402</f>
        <v>0</v>
      </c>
      <c r="F350" s="276">
        <f>'Функц. 2026-2028'!J402</f>
        <v>0</v>
      </c>
      <c r="G350" s="64"/>
    </row>
    <row r="351" spans="1:30" s="92" customFormat="1" x14ac:dyDescent="0.25">
      <c r="A351" s="245" t="s">
        <v>738</v>
      </c>
      <c r="B351" s="354" t="s">
        <v>739</v>
      </c>
      <c r="C351" s="418"/>
      <c r="D351" s="276">
        <f>D352</f>
        <v>21059</v>
      </c>
      <c r="E351" s="382">
        <f t="shared" ref="E351:F354" si="117">E352</f>
        <v>0</v>
      </c>
      <c r="F351" s="276">
        <f t="shared" si="117"/>
        <v>0</v>
      </c>
      <c r="G351" s="64"/>
    </row>
    <row r="352" spans="1:30" s="92" customFormat="1" ht="31.5" x14ac:dyDescent="0.25">
      <c r="A352" s="245" t="s">
        <v>741</v>
      </c>
      <c r="B352" s="354" t="s">
        <v>740</v>
      </c>
      <c r="C352" s="418"/>
      <c r="D352" s="276">
        <f>D353</f>
        <v>21059</v>
      </c>
      <c r="E352" s="382">
        <f t="shared" si="117"/>
        <v>0</v>
      </c>
      <c r="F352" s="276">
        <f t="shared" si="117"/>
        <v>0</v>
      </c>
      <c r="G352" s="64"/>
    </row>
    <row r="353" spans="1:30" s="92" customFormat="1" ht="31.5" x14ac:dyDescent="0.25">
      <c r="A353" s="245" t="s">
        <v>742</v>
      </c>
      <c r="B353" s="354" t="s">
        <v>753</v>
      </c>
      <c r="C353" s="418"/>
      <c r="D353" s="276">
        <f>D354</f>
        <v>21059</v>
      </c>
      <c r="E353" s="382">
        <f t="shared" si="117"/>
        <v>0</v>
      </c>
      <c r="F353" s="276">
        <f t="shared" si="117"/>
        <v>0</v>
      </c>
      <c r="G353" s="64"/>
    </row>
    <row r="354" spans="1:30" s="92" customFormat="1" x14ac:dyDescent="0.25">
      <c r="A354" s="245" t="s">
        <v>116</v>
      </c>
      <c r="B354" s="354" t="s">
        <v>753</v>
      </c>
      <c r="C354" s="418" t="s">
        <v>36</v>
      </c>
      <c r="D354" s="276">
        <f>D355</f>
        <v>21059</v>
      </c>
      <c r="E354" s="382">
        <f t="shared" si="117"/>
        <v>0</v>
      </c>
      <c r="F354" s="276">
        <f t="shared" si="117"/>
        <v>0</v>
      </c>
      <c r="G354" s="64"/>
    </row>
    <row r="355" spans="1:30" s="92" customFormat="1" x14ac:dyDescent="0.25">
      <c r="A355" s="245" t="s">
        <v>50</v>
      </c>
      <c r="B355" s="354" t="s">
        <v>753</v>
      </c>
      <c r="C355" s="418" t="s">
        <v>63</v>
      </c>
      <c r="D355" s="276">
        <f>'Функц. 2026-2028'!F407</f>
        <v>21059</v>
      </c>
      <c r="E355" s="382">
        <f>'Функц. 2026-2028'!G407</f>
        <v>0</v>
      </c>
      <c r="F355" s="276">
        <f>'Функц. 2026-2028'!H407</f>
        <v>0</v>
      </c>
      <c r="G355" s="64"/>
    </row>
    <row r="356" spans="1:30" s="92" customFormat="1" x14ac:dyDescent="0.25">
      <c r="A356" s="222" t="s">
        <v>178</v>
      </c>
      <c r="B356" s="361" t="s">
        <v>108</v>
      </c>
      <c r="C356" s="412"/>
      <c r="D356" s="281">
        <f>D357+D391+D386</f>
        <v>455334.3</v>
      </c>
      <c r="E356" s="400">
        <f>E357+E391+E386</f>
        <v>389734.8</v>
      </c>
      <c r="F356" s="281">
        <f>F357+F391+F386</f>
        <v>366122.80000000005</v>
      </c>
      <c r="G356" s="64"/>
    </row>
    <row r="357" spans="1:30" x14ac:dyDescent="0.25">
      <c r="A357" s="174" t="s">
        <v>501</v>
      </c>
      <c r="B357" s="106" t="s">
        <v>109</v>
      </c>
      <c r="C357" s="194"/>
      <c r="D357" s="276">
        <f>D358+D369+D375</f>
        <v>54026.2</v>
      </c>
      <c r="E357" s="382">
        <f>E358+E369+E375</f>
        <v>38824.800000000003</v>
      </c>
      <c r="F357" s="276">
        <f>F358+F369+F375</f>
        <v>39402.9</v>
      </c>
      <c r="G357" s="64"/>
    </row>
    <row r="358" spans="1:30" ht="31.5" x14ac:dyDescent="0.25">
      <c r="A358" s="175" t="s">
        <v>174</v>
      </c>
      <c r="B358" s="106" t="s">
        <v>175</v>
      </c>
      <c r="C358" s="194"/>
      <c r="D358" s="276">
        <f>D359+D366</f>
        <v>28205</v>
      </c>
      <c r="E358" s="382">
        <f>E359+E366</f>
        <v>14390.8</v>
      </c>
      <c r="F358" s="276">
        <f>F359+F366</f>
        <v>14897.2</v>
      </c>
      <c r="G358" s="64"/>
    </row>
    <row r="359" spans="1:30" ht="31.5" x14ac:dyDescent="0.25">
      <c r="A359" s="175" t="s">
        <v>666</v>
      </c>
      <c r="B359" s="106" t="s">
        <v>177</v>
      </c>
      <c r="C359" s="381"/>
      <c r="D359" s="276">
        <f>D360+D362+D364</f>
        <v>14404</v>
      </c>
      <c r="E359" s="382">
        <f t="shared" ref="E359:F359" si="118">E360+E362+E364</f>
        <v>14390.8</v>
      </c>
      <c r="F359" s="276">
        <f t="shared" si="118"/>
        <v>14897.2</v>
      </c>
      <c r="G359" s="382">
        <f t="shared" ref="G359:AD359" si="119">G360+G362+G364</f>
        <v>0</v>
      </c>
      <c r="H359" s="276">
        <f t="shared" si="119"/>
        <v>0</v>
      </c>
      <c r="I359" s="276">
        <f t="shared" si="119"/>
        <v>0</v>
      </c>
      <c r="J359" s="276">
        <f t="shared" si="119"/>
        <v>0</v>
      </c>
      <c r="K359" s="276">
        <f t="shared" si="119"/>
        <v>0</v>
      </c>
      <c r="L359" s="276">
        <f t="shared" si="119"/>
        <v>0</v>
      </c>
      <c r="M359" s="276">
        <f t="shared" si="119"/>
        <v>0</v>
      </c>
      <c r="N359" s="276">
        <f t="shared" si="119"/>
        <v>0</v>
      </c>
      <c r="O359" s="276">
        <f t="shared" si="119"/>
        <v>0</v>
      </c>
      <c r="P359" s="276">
        <f t="shared" si="119"/>
        <v>0</v>
      </c>
      <c r="Q359" s="276">
        <f t="shared" si="119"/>
        <v>0</v>
      </c>
      <c r="R359" s="276">
        <f t="shared" si="119"/>
        <v>0</v>
      </c>
      <c r="S359" s="276">
        <f t="shared" si="119"/>
        <v>0</v>
      </c>
      <c r="T359" s="276">
        <f t="shared" si="119"/>
        <v>0</v>
      </c>
      <c r="U359" s="276">
        <f t="shared" si="119"/>
        <v>0</v>
      </c>
      <c r="V359" s="276">
        <f t="shared" si="119"/>
        <v>0</v>
      </c>
      <c r="W359" s="276">
        <f t="shared" si="119"/>
        <v>0</v>
      </c>
      <c r="X359" s="276">
        <f t="shared" si="119"/>
        <v>0</v>
      </c>
      <c r="Y359" s="276">
        <f t="shared" si="119"/>
        <v>0</v>
      </c>
      <c r="Z359" s="276">
        <f t="shared" si="119"/>
        <v>0</v>
      </c>
      <c r="AA359" s="276">
        <f t="shared" si="119"/>
        <v>0</v>
      </c>
      <c r="AB359" s="276">
        <f t="shared" si="119"/>
        <v>0</v>
      </c>
      <c r="AC359" s="276">
        <f t="shared" si="119"/>
        <v>0</v>
      </c>
      <c r="AD359" s="276">
        <f t="shared" si="119"/>
        <v>0</v>
      </c>
    </row>
    <row r="360" spans="1:30" x14ac:dyDescent="0.25">
      <c r="A360" s="173" t="s">
        <v>116</v>
      </c>
      <c r="B360" s="106" t="s">
        <v>177</v>
      </c>
      <c r="C360" s="194">
        <v>200</v>
      </c>
      <c r="D360" s="276">
        <f>D361</f>
        <v>1200</v>
      </c>
      <c r="E360" s="382">
        <f>E361</f>
        <v>700</v>
      </c>
      <c r="F360" s="276">
        <f>F361</f>
        <v>700</v>
      </c>
      <c r="G360" s="64"/>
    </row>
    <row r="361" spans="1:30" x14ac:dyDescent="0.25">
      <c r="A361" s="173" t="s">
        <v>50</v>
      </c>
      <c r="B361" s="106" t="s">
        <v>177</v>
      </c>
      <c r="C361" s="194">
        <v>240</v>
      </c>
      <c r="D361" s="276">
        <f>'Функц. 2026-2028'!F112</f>
        <v>1200</v>
      </c>
      <c r="E361" s="382">
        <f>'Функц. 2026-2028'!H112</f>
        <v>700</v>
      </c>
      <c r="F361" s="276">
        <f>'Функц. 2026-2028'!J112</f>
        <v>700</v>
      </c>
      <c r="G361" s="64"/>
    </row>
    <row r="362" spans="1:30" x14ac:dyDescent="0.25">
      <c r="A362" s="173" t="s">
        <v>93</v>
      </c>
      <c r="B362" s="106" t="s">
        <v>177</v>
      </c>
      <c r="C362" s="194">
        <v>300</v>
      </c>
      <c r="D362" s="276">
        <f>D363</f>
        <v>1032.5</v>
      </c>
      <c r="E362" s="427">
        <f>E363</f>
        <v>1032.5</v>
      </c>
      <c r="F362" s="276">
        <f>F363</f>
        <v>1032.5</v>
      </c>
      <c r="G362" s="64"/>
    </row>
    <row r="363" spans="1:30" x14ac:dyDescent="0.25">
      <c r="A363" s="284" t="s">
        <v>399</v>
      </c>
      <c r="B363" s="106" t="s">
        <v>177</v>
      </c>
      <c r="C363" s="194">
        <v>360</v>
      </c>
      <c r="D363" s="276">
        <f>'Функц. 2026-2028'!F114</f>
        <v>1032.5</v>
      </c>
      <c r="E363" s="382">
        <f>'Функц. 2026-2028'!H114</f>
        <v>1032.5</v>
      </c>
      <c r="F363" s="276">
        <f>'Функц. 2026-2028'!J114</f>
        <v>1032.5</v>
      </c>
      <c r="G363" s="64"/>
    </row>
    <row r="364" spans="1:30" ht="31.5" x14ac:dyDescent="0.25">
      <c r="A364" s="215" t="s">
        <v>58</v>
      </c>
      <c r="B364" s="106" t="s">
        <v>177</v>
      </c>
      <c r="C364" s="194">
        <v>600</v>
      </c>
      <c r="D364" s="276">
        <f>D365</f>
        <v>12171.5</v>
      </c>
      <c r="E364" s="382">
        <f>E365</f>
        <v>12658.3</v>
      </c>
      <c r="F364" s="276">
        <f>F365</f>
        <v>13164.7</v>
      </c>
      <c r="G364" s="64"/>
    </row>
    <row r="365" spans="1:30" x14ac:dyDescent="0.25">
      <c r="A365" s="215" t="s">
        <v>59</v>
      </c>
      <c r="B365" s="106" t="s">
        <v>177</v>
      </c>
      <c r="C365" s="194">
        <v>610</v>
      </c>
      <c r="D365" s="276">
        <f>'Функц. 2026-2028'!F116</f>
        <v>12171.5</v>
      </c>
      <c r="E365" s="382">
        <f>'Функц. 2026-2028'!H116</f>
        <v>12658.3</v>
      </c>
      <c r="F365" s="276">
        <f>'Функц. 2026-2028'!J116</f>
        <v>13164.7</v>
      </c>
      <c r="G365" s="64"/>
    </row>
    <row r="366" spans="1:30" x14ac:dyDescent="0.25">
      <c r="A366" s="162" t="s">
        <v>411</v>
      </c>
      <c r="B366" s="106" t="s">
        <v>368</v>
      </c>
      <c r="C366" s="194"/>
      <c r="D366" s="276">
        <f t="shared" ref="D366:F367" si="120">D367</f>
        <v>13801</v>
      </c>
      <c r="E366" s="382">
        <f t="shared" si="120"/>
        <v>0</v>
      </c>
      <c r="F366" s="276">
        <f t="shared" si="120"/>
        <v>0</v>
      </c>
      <c r="G366" s="64"/>
    </row>
    <row r="367" spans="1:30" x14ac:dyDescent="0.25">
      <c r="A367" s="173" t="s">
        <v>116</v>
      </c>
      <c r="B367" s="106" t="s">
        <v>368</v>
      </c>
      <c r="C367" s="419">
        <v>200</v>
      </c>
      <c r="D367" s="276">
        <f t="shared" si="120"/>
        <v>13801</v>
      </c>
      <c r="E367" s="382">
        <f t="shared" si="120"/>
        <v>0</v>
      </c>
      <c r="F367" s="276">
        <f t="shared" si="120"/>
        <v>0</v>
      </c>
      <c r="G367" s="64"/>
    </row>
    <row r="368" spans="1:30" x14ac:dyDescent="0.25">
      <c r="A368" s="173" t="s">
        <v>50</v>
      </c>
      <c r="B368" s="106" t="s">
        <v>368</v>
      </c>
      <c r="C368" s="419">
        <v>240</v>
      </c>
      <c r="D368" s="276">
        <f>'Функц. 2026-2028'!F361</f>
        <v>13801</v>
      </c>
      <c r="E368" s="382">
        <f>'Функц. 2026-2028'!H361</f>
        <v>0</v>
      </c>
      <c r="F368" s="276">
        <f>'Функц. 2026-2028'!J361</f>
        <v>0</v>
      </c>
      <c r="G368" s="64"/>
    </row>
    <row r="369" spans="1:7" ht="47.25" x14ac:dyDescent="0.25">
      <c r="A369" s="254" t="s">
        <v>645</v>
      </c>
      <c r="B369" s="106" t="s">
        <v>179</v>
      </c>
      <c r="C369" s="420"/>
      <c r="D369" s="276">
        <f>D370</f>
        <v>1658</v>
      </c>
      <c r="E369" s="382">
        <f>E370</f>
        <v>1658</v>
      </c>
      <c r="F369" s="276">
        <f>F370</f>
        <v>1658</v>
      </c>
      <c r="G369" s="64"/>
    </row>
    <row r="370" spans="1:7" ht="47.25" x14ac:dyDescent="0.25">
      <c r="A370" s="175" t="s">
        <v>564</v>
      </c>
      <c r="B370" s="106" t="s">
        <v>563</v>
      </c>
      <c r="C370" s="420"/>
      <c r="D370" s="276">
        <f>D372+D373</f>
        <v>1658</v>
      </c>
      <c r="E370" s="382">
        <f>E372+E373</f>
        <v>1658</v>
      </c>
      <c r="F370" s="276">
        <f>F372+F373</f>
        <v>1658</v>
      </c>
      <c r="G370" s="64"/>
    </row>
    <row r="371" spans="1:7" ht="47.25" x14ac:dyDescent="0.25">
      <c r="A371" s="173" t="s">
        <v>40</v>
      </c>
      <c r="B371" s="106" t="s">
        <v>563</v>
      </c>
      <c r="C371" s="420">
        <v>100</v>
      </c>
      <c r="D371" s="276">
        <f>D372</f>
        <v>1554.9</v>
      </c>
      <c r="E371" s="382">
        <f>E372</f>
        <v>1554.9</v>
      </c>
      <c r="F371" s="276">
        <f>F372</f>
        <v>1554.9</v>
      </c>
      <c r="G371" s="64"/>
    </row>
    <row r="372" spans="1:7" x14ac:dyDescent="0.25">
      <c r="A372" s="219" t="s">
        <v>92</v>
      </c>
      <c r="B372" s="106" t="s">
        <v>563</v>
      </c>
      <c r="C372" s="420">
        <v>120</v>
      </c>
      <c r="D372" s="276">
        <f>'Функц. 2026-2028'!F120</f>
        <v>1554.9</v>
      </c>
      <c r="E372" s="382">
        <f>'Функц. 2026-2028'!H120</f>
        <v>1554.9</v>
      </c>
      <c r="F372" s="276">
        <f>'Функц. 2026-2028'!J120</f>
        <v>1554.9</v>
      </c>
      <c r="G372" s="64"/>
    </row>
    <row r="373" spans="1:7" x14ac:dyDescent="0.25">
      <c r="A373" s="219" t="s">
        <v>116</v>
      </c>
      <c r="B373" s="106" t="s">
        <v>563</v>
      </c>
      <c r="C373" s="420">
        <v>200</v>
      </c>
      <c r="D373" s="276">
        <f>D374</f>
        <v>103.1</v>
      </c>
      <c r="E373" s="382">
        <f>E374</f>
        <v>103.1</v>
      </c>
      <c r="F373" s="276">
        <f>F374</f>
        <v>103.1</v>
      </c>
      <c r="G373" s="64"/>
    </row>
    <row r="374" spans="1:7" x14ac:dyDescent="0.25">
      <c r="A374" s="219" t="s">
        <v>50</v>
      </c>
      <c r="B374" s="106" t="s">
        <v>563</v>
      </c>
      <c r="C374" s="420">
        <v>240</v>
      </c>
      <c r="D374" s="276">
        <f>'Функц. 2026-2028'!F122</f>
        <v>103.1</v>
      </c>
      <c r="E374" s="382">
        <f>'Функц. 2026-2028'!H122</f>
        <v>103.1</v>
      </c>
      <c r="F374" s="276">
        <f>'Функц. 2026-2028'!J122</f>
        <v>103.1</v>
      </c>
      <c r="G374" s="64"/>
    </row>
    <row r="375" spans="1:7" ht="31.5" x14ac:dyDescent="0.25">
      <c r="A375" s="174" t="s">
        <v>312</v>
      </c>
      <c r="B375" s="106" t="s">
        <v>433</v>
      </c>
      <c r="C375" s="420"/>
      <c r="D375" s="276">
        <f>D376</f>
        <v>24163.200000000001</v>
      </c>
      <c r="E375" s="382">
        <f>E376</f>
        <v>22776</v>
      </c>
      <c r="F375" s="276">
        <f>F376</f>
        <v>22847.7</v>
      </c>
      <c r="G375" s="64"/>
    </row>
    <row r="376" spans="1:7" x14ac:dyDescent="0.25">
      <c r="A376" s="174" t="s">
        <v>197</v>
      </c>
      <c r="B376" s="106" t="s">
        <v>434</v>
      </c>
      <c r="C376" s="194"/>
      <c r="D376" s="276">
        <f>D377+D380+D383</f>
        <v>24163.200000000001</v>
      </c>
      <c r="E376" s="382">
        <f>E377+E380+E383</f>
        <v>22776</v>
      </c>
      <c r="F376" s="276">
        <f>F377+F380+F383</f>
        <v>22847.7</v>
      </c>
      <c r="G376" s="64"/>
    </row>
    <row r="377" spans="1:7" ht="31.5" x14ac:dyDescent="0.25">
      <c r="A377" s="174" t="s">
        <v>198</v>
      </c>
      <c r="B377" s="106" t="s">
        <v>435</v>
      </c>
      <c r="C377" s="194"/>
      <c r="D377" s="276">
        <f t="shared" ref="D377:F378" si="121">D378</f>
        <v>1857.4</v>
      </c>
      <c r="E377" s="382">
        <f t="shared" si="121"/>
        <v>1914.7</v>
      </c>
      <c r="F377" s="276">
        <f t="shared" si="121"/>
        <v>1986.4</v>
      </c>
      <c r="G377" s="64"/>
    </row>
    <row r="378" spans="1:7" x14ac:dyDescent="0.25">
      <c r="A378" s="173" t="s">
        <v>116</v>
      </c>
      <c r="B378" s="106" t="s">
        <v>435</v>
      </c>
      <c r="C378" s="194">
        <v>200</v>
      </c>
      <c r="D378" s="276">
        <f t="shared" si="121"/>
        <v>1857.4</v>
      </c>
      <c r="E378" s="382">
        <f t="shared" si="121"/>
        <v>1914.7</v>
      </c>
      <c r="F378" s="276">
        <f t="shared" si="121"/>
        <v>1986.4</v>
      </c>
      <c r="G378" s="64"/>
    </row>
    <row r="379" spans="1:7" x14ac:dyDescent="0.25">
      <c r="A379" s="173" t="s">
        <v>50</v>
      </c>
      <c r="B379" s="106" t="s">
        <v>435</v>
      </c>
      <c r="C379" s="194">
        <v>240</v>
      </c>
      <c r="D379" s="276">
        <f>'Функц. 2026-2028'!F127</f>
        <v>1857.4</v>
      </c>
      <c r="E379" s="382">
        <f>'Функц. 2026-2028'!H127</f>
        <v>1914.7</v>
      </c>
      <c r="F379" s="276">
        <f>'Функц. 2026-2028'!J127</f>
        <v>1986.4</v>
      </c>
      <c r="G379" s="64"/>
    </row>
    <row r="380" spans="1:7" ht="31.5" x14ac:dyDescent="0.25">
      <c r="A380" s="173" t="s">
        <v>199</v>
      </c>
      <c r="B380" s="22" t="str">
        <f>B381</f>
        <v>12 1 04 00132</v>
      </c>
      <c r="C380" s="194"/>
      <c r="D380" s="276">
        <f t="shared" ref="D380:F381" si="122">D381</f>
        <v>7018.3</v>
      </c>
      <c r="E380" s="382">
        <f t="shared" si="122"/>
        <v>6526.2</v>
      </c>
      <c r="F380" s="276">
        <f t="shared" si="122"/>
        <v>6526.2</v>
      </c>
      <c r="G380" s="64"/>
    </row>
    <row r="381" spans="1:7" ht="47.25" x14ac:dyDescent="0.25">
      <c r="A381" s="173" t="s">
        <v>40</v>
      </c>
      <c r="B381" s="22" t="str">
        <f>B382</f>
        <v>12 1 04 00132</v>
      </c>
      <c r="C381" s="194">
        <v>100</v>
      </c>
      <c r="D381" s="276">
        <f t="shared" si="122"/>
        <v>7018.3</v>
      </c>
      <c r="E381" s="382">
        <f t="shared" si="122"/>
        <v>6526.2</v>
      </c>
      <c r="F381" s="276">
        <f t="shared" si="122"/>
        <v>6526.2</v>
      </c>
      <c r="G381" s="64"/>
    </row>
    <row r="382" spans="1:7" x14ac:dyDescent="0.25">
      <c r="A382" s="173" t="s">
        <v>92</v>
      </c>
      <c r="B382" s="106" t="s">
        <v>436</v>
      </c>
      <c r="C382" s="194">
        <v>120</v>
      </c>
      <c r="D382" s="276">
        <f>'Функц. 2026-2028'!F130</f>
        <v>7018.3</v>
      </c>
      <c r="E382" s="382">
        <f>'Функц. 2026-2028'!H130</f>
        <v>6526.2</v>
      </c>
      <c r="F382" s="276">
        <f>'Функц. 2026-2028'!J130</f>
        <v>6526.2</v>
      </c>
      <c r="G382" s="64"/>
    </row>
    <row r="383" spans="1:7" ht="31.5" x14ac:dyDescent="0.25">
      <c r="A383" s="173" t="s">
        <v>200</v>
      </c>
      <c r="B383" s="22" t="str">
        <f>B384</f>
        <v>12 1 04 00133</v>
      </c>
      <c r="C383" s="194"/>
      <c r="D383" s="276">
        <f t="shared" ref="D383:F384" si="123">D384</f>
        <v>15287.5</v>
      </c>
      <c r="E383" s="382">
        <f t="shared" si="123"/>
        <v>14335.1</v>
      </c>
      <c r="F383" s="276">
        <f t="shared" si="123"/>
        <v>14335.1</v>
      </c>
      <c r="G383" s="64"/>
    </row>
    <row r="384" spans="1:7" ht="47.25" x14ac:dyDescent="0.25">
      <c r="A384" s="173" t="s">
        <v>40</v>
      </c>
      <c r="B384" s="22" t="str">
        <f>B385</f>
        <v>12 1 04 00133</v>
      </c>
      <c r="C384" s="194">
        <v>100</v>
      </c>
      <c r="D384" s="276">
        <f t="shared" si="123"/>
        <v>15287.5</v>
      </c>
      <c r="E384" s="382">
        <f t="shared" si="123"/>
        <v>14335.1</v>
      </c>
      <c r="F384" s="276">
        <f t="shared" si="123"/>
        <v>14335.1</v>
      </c>
      <c r="G384" s="64"/>
    </row>
    <row r="385" spans="1:7" x14ac:dyDescent="0.25">
      <c r="A385" s="173" t="s">
        <v>92</v>
      </c>
      <c r="B385" s="106" t="s">
        <v>437</v>
      </c>
      <c r="C385" s="194">
        <v>120</v>
      </c>
      <c r="D385" s="276">
        <f>'Функц. 2026-2028'!F133</f>
        <v>15287.5</v>
      </c>
      <c r="E385" s="382">
        <f>'Функц. 2026-2028'!H133</f>
        <v>14335.1</v>
      </c>
      <c r="F385" s="276">
        <f>'Функц. 2026-2028'!J133</f>
        <v>14335.1</v>
      </c>
      <c r="G385" s="64"/>
    </row>
    <row r="386" spans="1:7" x14ac:dyDescent="0.25">
      <c r="A386" s="174" t="s">
        <v>502</v>
      </c>
      <c r="B386" s="106" t="s">
        <v>384</v>
      </c>
      <c r="C386" s="194"/>
      <c r="D386" s="276">
        <f t="shared" ref="D386:F389" si="124">D387</f>
        <v>13837.1</v>
      </c>
      <c r="E386" s="382">
        <f t="shared" si="124"/>
        <v>32783.800000000003</v>
      </c>
      <c r="F386" s="276">
        <f t="shared" si="124"/>
        <v>32789.9</v>
      </c>
      <c r="G386" s="64"/>
    </row>
    <row r="387" spans="1:7" ht="31.5" x14ac:dyDescent="0.25">
      <c r="A387" s="175" t="s">
        <v>503</v>
      </c>
      <c r="B387" s="106" t="s">
        <v>386</v>
      </c>
      <c r="C387" s="194"/>
      <c r="D387" s="276">
        <f t="shared" si="124"/>
        <v>13837.1</v>
      </c>
      <c r="E387" s="382">
        <f t="shared" si="124"/>
        <v>32783.800000000003</v>
      </c>
      <c r="F387" s="276">
        <f t="shared" si="124"/>
        <v>32789.9</v>
      </c>
      <c r="G387" s="64"/>
    </row>
    <row r="388" spans="1:7" x14ac:dyDescent="0.25">
      <c r="A388" s="174" t="s">
        <v>180</v>
      </c>
      <c r="B388" s="106" t="s">
        <v>504</v>
      </c>
      <c r="C388" s="194"/>
      <c r="D388" s="276">
        <f t="shared" si="124"/>
        <v>13837.1</v>
      </c>
      <c r="E388" s="382">
        <f t="shared" si="124"/>
        <v>32783.800000000003</v>
      </c>
      <c r="F388" s="276">
        <f t="shared" si="124"/>
        <v>32789.9</v>
      </c>
      <c r="G388" s="64"/>
    </row>
    <row r="389" spans="1:7" x14ac:dyDescent="0.25">
      <c r="A389" s="173" t="s">
        <v>64</v>
      </c>
      <c r="B389" s="106" t="s">
        <v>504</v>
      </c>
      <c r="C389" s="194">
        <v>700</v>
      </c>
      <c r="D389" s="276">
        <f t="shared" si="124"/>
        <v>13837.1</v>
      </c>
      <c r="E389" s="382">
        <f t="shared" si="124"/>
        <v>32783.800000000003</v>
      </c>
      <c r="F389" s="276">
        <f t="shared" si="124"/>
        <v>32789.9</v>
      </c>
      <c r="G389" s="64"/>
    </row>
    <row r="390" spans="1:7" x14ac:dyDescent="0.25">
      <c r="A390" s="225" t="s">
        <v>337</v>
      </c>
      <c r="B390" s="106" t="s">
        <v>504</v>
      </c>
      <c r="C390" s="194">
        <v>730</v>
      </c>
      <c r="D390" s="276">
        <f>'Функц. 2026-2028'!F848</f>
        <v>13837.1</v>
      </c>
      <c r="E390" s="382">
        <f>'Функц. 2026-2028'!H848</f>
        <v>32783.800000000003</v>
      </c>
      <c r="F390" s="276">
        <f>'Функц. 2026-2028'!J848</f>
        <v>32789.9</v>
      </c>
      <c r="G390" s="64"/>
    </row>
    <row r="391" spans="1:7" x14ac:dyDescent="0.25">
      <c r="A391" s="174" t="s">
        <v>181</v>
      </c>
      <c r="B391" s="106" t="s">
        <v>182</v>
      </c>
      <c r="C391" s="381"/>
      <c r="D391" s="276">
        <f>D392+D454</f>
        <v>387471</v>
      </c>
      <c r="E391" s="382">
        <f>E392+E454</f>
        <v>318126.2</v>
      </c>
      <c r="F391" s="276">
        <f>F392+F454</f>
        <v>293930</v>
      </c>
      <c r="G391" s="64"/>
    </row>
    <row r="392" spans="1:7" ht="31.5" x14ac:dyDescent="0.25">
      <c r="A392" s="174" t="s">
        <v>183</v>
      </c>
      <c r="B392" s="106" t="s">
        <v>184</v>
      </c>
      <c r="C392" s="381"/>
      <c r="D392" s="276">
        <f>D393+D396+D418+D424+D435+D440+D408+D427+D432+D421</f>
        <v>386006.5</v>
      </c>
      <c r="E392" s="382">
        <f t="shared" ref="E392:F392" si="125">E393+E396+E418+E424+E435+E440+E408+E427+E432+E421</f>
        <v>317110.2</v>
      </c>
      <c r="F392" s="276">
        <f t="shared" si="125"/>
        <v>292946.59999999998</v>
      </c>
      <c r="G392" s="64"/>
    </row>
    <row r="393" spans="1:7" x14ac:dyDescent="0.25">
      <c r="A393" s="174" t="s">
        <v>185</v>
      </c>
      <c r="B393" s="106" t="s">
        <v>186</v>
      </c>
      <c r="C393" s="381"/>
      <c r="D393" s="276">
        <f t="shared" ref="D393:F394" si="126">D394</f>
        <v>9356.1</v>
      </c>
      <c r="E393" s="382">
        <f t="shared" si="126"/>
        <v>9079</v>
      </c>
      <c r="F393" s="276">
        <f t="shared" si="126"/>
        <v>9079</v>
      </c>
      <c r="G393" s="64"/>
    </row>
    <row r="394" spans="1:7" ht="47.25" x14ac:dyDescent="0.25">
      <c r="A394" s="173" t="s">
        <v>40</v>
      </c>
      <c r="B394" s="106" t="s">
        <v>186</v>
      </c>
      <c r="C394" s="381">
        <v>100</v>
      </c>
      <c r="D394" s="276">
        <f t="shared" si="126"/>
        <v>9356.1</v>
      </c>
      <c r="E394" s="382">
        <f t="shared" si="126"/>
        <v>9079</v>
      </c>
      <c r="F394" s="276">
        <f t="shared" si="126"/>
        <v>9079</v>
      </c>
      <c r="G394" s="64"/>
    </row>
    <row r="395" spans="1:7" x14ac:dyDescent="0.25">
      <c r="A395" s="173" t="s">
        <v>92</v>
      </c>
      <c r="B395" s="106" t="s">
        <v>186</v>
      </c>
      <c r="C395" s="381">
        <v>120</v>
      </c>
      <c r="D395" s="276">
        <f>'Функц. 2026-2028'!F18</f>
        <v>9356.1</v>
      </c>
      <c r="E395" s="382">
        <f>'Функц. 2026-2028'!H18</f>
        <v>9079</v>
      </c>
      <c r="F395" s="276">
        <f>'Функц. 2026-2028'!J18</f>
        <v>9079</v>
      </c>
      <c r="G395" s="64"/>
    </row>
    <row r="396" spans="1:7" x14ac:dyDescent="0.25">
      <c r="A396" s="174" t="s">
        <v>187</v>
      </c>
      <c r="B396" s="106" t="s">
        <v>188</v>
      </c>
      <c r="C396" s="194"/>
      <c r="D396" s="276">
        <f>D397+D402+D405</f>
        <v>111819.7</v>
      </c>
      <c r="E396" s="382">
        <f>E397+E402+E405</f>
        <v>104383</v>
      </c>
      <c r="F396" s="276">
        <f>F397+F402+F405</f>
        <v>104666.59999999999</v>
      </c>
      <c r="G396" s="64"/>
    </row>
    <row r="397" spans="1:7" ht="31.5" x14ac:dyDescent="0.25">
      <c r="A397" s="226" t="s">
        <v>189</v>
      </c>
      <c r="B397" s="106" t="s">
        <v>190</v>
      </c>
      <c r="C397" s="194"/>
      <c r="D397" s="276">
        <f>D400+D398</f>
        <v>12452.8</v>
      </c>
      <c r="E397" s="382">
        <f t="shared" ref="E397:F397" si="127">E400+E398</f>
        <v>10306.6</v>
      </c>
      <c r="F397" s="276">
        <f t="shared" si="127"/>
        <v>10692.2</v>
      </c>
      <c r="G397" s="64"/>
    </row>
    <row r="398" spans="1:7" ht="47.25" x14ac:dyDescent="0.25">
      <c r="A398" s="173" t="s">
        <v>40</v>
      </c>
      <c r="B398" s="106" t="s">
        <v>190</v>
      </c>
      <c r="C398" s="381">
        <v>100</v>
      </c>
      <c r="D398" s="276">
        <f>D399</f>
        <v>50</v>
      </c>
      <c r="E398" s="382">
        <f>E399</f>
        <v>50</v>
      </c>
      <c r="F398" s="276">
        <f>F399</f>
        <v>50</v>
      </c>
      <c r="G398" s="64"/>
    </row>
    <row r="399" spans="1:7" x14ac:dyDescent="0.25">
      <c r="A399" s="173" t="s">
        <v>92</v>
      </c>
      <c r="B399" s="106" t="s">
        <v>190</v>
      </c>
      <c r="C399" s="381">
        <v>120</v>
      </c>
      <c r="D399" s="276">
        <f>'Функц. 2026-2028'!F50</f>
        <v>50</v>
      </c>
      <c r="E399" s="382">
        <f>'Функц. 2026-2028'!H50</f>
        <v>50</v>
      </c>
      <c r="F399" s="276">
        <f>'Функц. 2026-2028'!J50</f>
        <v>50</v>
      </c>
      <c r="G399" s="64"/>
    </row>
    <row r="400" spans="1:7" x14ac:dyDescent="0.25">
      <c r="A400" s="173" t="s">
        <v>116</v>
      </c>
      <c r="B400" s="106" t="s">
        <v>190</v>
      </c>
      <c r="C400" s="194">
        <v>200</v>
      </c>
      <c r="D400" s="276">
        <f>D401</f>
        <v>12402.8</v>
      </c>
      <c r="E400" s="382">
        <f>E401</f>
        <v>10256.6</v>
      </c>
      <c r="F400" s="276">
        <f>F401</f>
        <v>10642.2</v>
      </c>
      <c r="G400" s="64"/>
    </row>
    <row r="401" spans="1:7" x14ac:dyDescent="0.25">
      <c r="A401" s="173" t="s">
        <v>50</v>
      </c>
      <c r="B401" s="106" t="s">
        <v>190</v>
      </c>
      <c r="C401" s="194">
        <v>240</v>
      </c>
      <c r="D401" s="276">
        <f>'Функц. 2026-2028'!F52+'Функц. 2026-2028'!F136</f>
        <v>12402.8</v>
      </c>
      <c r="E401" s="382">
        <f>'Функц. 2026-2028'!H52+'Функц. 2026-2028'!H139</f>
        <v>10256.6</v>
      </c>
      <c r="F401" s="276">
        <f>'Функц. 2026-2028'!J52+'Функц. 2026-2028'!J139</f>
        <v>10642.2</v>
      </c>
      <c r="G401" s="64"/>
    </row>
    <row r="402" spans="1:7" ht="31.5" x14ac:dyDescent="0.25">
      <c r="A402" s="173" t="s">
        <v>191</v>
      </c>
      <c r="B402" s="106" t="s">
        <v>192</v>
      </c>
      <c r="C402" s="381"/>
      <c r="D402" s="276">
        <f t="shared" ref="D402:F403" si="128">D403</f>
        <v>27641.599999999999</v>
      </c>
      <c r="E402" s="382">
        <f t="shared" si="128"/>
        <v>25779</v>
      </c>
      <c r="F402" s="276">
        <f t="shared" si="128"/>
        <v>25779</v>
      </c>
      <c r="G402" s="64"/>
    </row>
    <row r="403" spans="1:7" ht="47.25" x14ac:dyDescent="0.25">
      <c r="A403" s="173" t="s">
        <v>40</v>
      </c>
      <c r="B403" s="106" t="s">
        <v>192</v>
      </c>
      <c r="C403" s="381">
        <v>100</v>
      </c>
      <c r="D403" s="276">
        <f t="shared" si="128"/>
        <v>27641.599999999999</v>
      </c>
      <c r="E403" s="382">
        <f t="shared" si="128"/>
        <v>25779</v>
      </c>
      <c r="F403" s="276">
        <f t="shared" si="128"/>
        <v>25779</v>
      </c>
      <c r="G403" s="64"/>
    </row>
    <row r="404" spans="1:7" x14ac:dyDescent="0.25">
      <c r="A404" s="173" t="s">
        <v>92</v>
      </c>
      <c r="B404" s="106" t="s">
        <v>192</v>
      </c>
      <c r="C404" s="194">
        <v>120</v>
      </c>
      <c r="D404" s="276">
        <f>'Функц. 2026-2028'!F55</f>
        <v>27641.599999999999</v>
      </c>
      <c r="E404" s="382">
        <f>'Функц. 2026-2028'!H55</f>
        <v>25779</v>
      </c>
      <c r="F404" s="276">
        <f>'Функц. 2026-2028'!J55</f>
        <v>25779</v>
      </c>
      <c r="G404" s="64"/>
    </row>
    <row r="405" spans="1:7" ht="31.5" x14ac:dyDescent="0.25">
      <c r="A405" s="173" t="s">
        <v>193</v>
      </c>
      <c r="B405" s="106" t="s">
        <v>194</v>
      </c>
      <c r="C405" s="381"/>
      <c r="D405" s="276">
        <f t="shared" ref="D405:F406" si="129">D406</f>
        <v>71725.3</v>
      </c>
      <c r="E405" s="382">
        <f t="shared" si="129"/>
        <v>68297.399999999994</v>
      </c>
      <c r="F405" s="276">
        <f t="shared" si="129"/>
        <v>68195.399999999994</v>
      </c>
      <c r="G405" s="64"/>
    </row>
    <row r="406" spans="1:7" ht="47.25" x14ac:dyDescent="0.25">
      <c r="A406" s="173" t="s">
        <v>40</v>
      </c>
      <c r="B406" s="106" t="s">
        <v>194</v>
      </c>
      <c r="C406" s="381">
        <v>100</v>
      </c>
      <c r="D406" s="276">
        <f t="shared" si="129"/>
        <v>71725.3</v>
      </c>
      <c r="E406" s="382">
        <f t="shared" si="129"/>
        <v>68297.399999999994</v>
      </c>
      <c r="F406" s="276">
        <f t="shared" si="129"/>
        <v>68195.399999999994</v>
      </c>
      <c r="G406" s="64"/>
    </row>
    <row r="407" spans="1:7" x14ac:dyDescent="0.25">
      <c r="A407" s="173" t="s">
        <v>92</v>
      </c>
      <c r="B407" s="106" t="s">
        <v>194</v>
      </c>
      <c r="C407" s="194">
        <v>120</v>
      </c>
      <c r="D407" s="276">
        <f>'Функц. 2026-2028'!F58</f>
        <v>71725.3</v>
      </c>
      <c r="E407" s="382">
        <f>'Функц. 2026-2028'!H58</f>
        <v>68297.399999999994</v>
      </c>
      <c r="F407" s="276">
        <f>'Функц. 2026-2028'!J58</f>
        <v>68195.399999999994</v>
      </c>
      <c r="G407" s="64"/>
    </row>
    <row r="408" spans="1:7" x14ac:dyDescent="0.25">
      <c r="A408" s="175" t="s">
        <v>201</v>
      </c>
      <c r="B408" s="177" t="s">
        <v>202</v>
      </c>
      <c r="C408" s="194"/>
      <c r="D408" s="276">
        <f>D409+D412+D415</f>
        <v>31234.400000000001</v>
      </c>
      <c r="E408" s="382">
        <f>E409+E412+E415</f>
        <v>29534.7</v>
      </c>
      <c r="F408" s="276">
        <f>F409+F412+F415</f>
        <v>29695.100000000002</v>
      </c>
      <c r="G408" s="64"/>
    </row>
    <row r="409" spans="1:7" ht="31.5" x14ac:dyDescent="0.25">
      <c r="A409" s="173" t="s">
        <v>203</v>
      </c>
      <c r="B409" s="177" t="s">
        <v>204</v>
      </c>
      <c r="C409" s="194"/>
      <c r="D409" s="276">
        <f>D410</f>
        <v>3239.3</v>
      </c>
      <c r="E409" s="382">
        <f t="shared" ref="E409:F409" si="130">E410</f>
        <v>3324.5</v>
      </c>
      <c r="F409" s="276">
        <f t="shared" si="130"/>
        <v>3434.2</v>
      </c>
      <c r="G409" s="64"/>
    </row>
    <row r="410" spans="1:7" x14ac:dyDescent="0.25">
      <c r="A410" s="173" t="s">
        <v>116</v>
      </c>
      <c r="B410" s="177" t="s">
        <v>204</v>
      </c>
      <c r="C410" s="194">
        <v>200</v>
      </c>
      <c r="D410" s="276">
        <f>D411</f>
        <v>3239.3</v>
      </c>
      <c r="E410" s="382">
        <f>E411</f>
        <v>3324.5</v>
      </c>
      <c r="F410" s="276">
        <f>F411</f>
        <v>3434.2</v>
      </c>
      <c r="G410" s="64"/>
    </row>
    <row r="411" spans="1:7" x14ac:dyDescent="0.25">
      <c r="A411" s="173" t="s">
        <v>50</v>
      </c>
      <c r="B411" s="177" t="s">
        <v>204</v>
      </c>
      <c r="C411" s="194">
        <v>240</v>
      </c>
      <c r="D411" s="276">
        <f>'Функц. 2026-2028'!F76</f>
        <v>3239.3</v>
      </c>
      <c r="E411" s="382">
        <f>'Функц. 2026-2028'!H76</f>
        <v>3324.5</v>
      </c>
      <c r="F411" s="276">
        <f>'Функц. 2026-2028'!J76</f>
        <v>3434.2</v>
      </c>
      <c r="G411" s="64"/>
    </row>
    <row r="412" spans="1:7" ht="31.5" x14ac:dyDescent="0.25">
      <c r="A412" s="173" t="s">
        <v>208</v>
      </c>
      <c r="B412" s="22" t="str">
        <f>B413</f>
        <v>12 5 01 00162</v>
      </c>
      <c r="C412" s="194"/>
      <c r="D412" s="276">
        <f t="shared" ref="D412:F413" si="131">D413</f>
        <v>15560.5</v>
      </c>
      <c r="E412" s="382">
        <f t="shared" si="131"/>
        <v>14536.2</v>
      </c>
      <c r="F412" s="276">
        <f t="shared" si="131"/>
        <v>14536.2</v>
      </c>
      <c r="G412" s="64"/>
    </row>
    <row r="413" spans="1:7" ht="47.25" x14ac:dyDescent="0.25">
      <c r="A413" s="173" t="s">
        <v>40</v>
      </c>
      <c r="B413" s="22" t="str">
        <f>B414</f>
        <v>12 5 01 00162</v>
      </c>
      <c r="C413" s="194">
        <v>100</v>
      </c>
      <c r="D413" s="276">
        <f t="shared" si="131"/>
        <v>15560.5</v>
      </c>
      <c r="E413" s="382">
        <f t="shared" si="131"/>
        <v>14536.2</v>
      </c>
      <c r="F413" s="276">
        <f t="shared" si="131"/>
        <v>14536.2</v>
      </c>
      <c r="G413" s="64"/>
    </row>
    <row r="414" spans="1:7" x14ac:dyDescent="0.25">
      <c r="A414" s="173" t="s">
        <v>92</v>
      </c>
      <c r="B414" s="177" t="s">
        <v>205</v>
      </c>
      <c r="C414" s="194">
        <v>120</v>
      </c>
      <c r="D414" s="276">
        <f>'Функц. 2026-2028'!F79</f>
        <v>15560.5</v>
      </c>
      <c r="E414" s="382">
        <f>'Функц. 2026-2028'!H79</f>
        <v>14536.2</v>
      </c>
      <c r="F414" s="276">
        <f>'Функц. 2026-2028'!J79</f>
        <v>14536.2</v>
      </c>
      <c r="G414" s="64"/>
    </row>
    <row r="415" spans="1:7" ht="31.5" x14ac:dyDescent="0.25">
      <c r="A415" s="173" t="s">
        <v>207</v>
      </c>
      <c r="B415" s="22" t="str">
        <f>B416</f>
        <v>12 5 01 00163</v>
      </c>
      <c r="C415" s="194"/>
      <c r="D415" s="276">
        <f t="shared" ref="D415:F416" si="132">D416</f>
        <v>12434.6</v>
      </c>
      <c r="E415" s="382">
        <f t="shared" si="132"/>
        <v>11674</v>
      </c>
      <c r="F415" s="276">
        <f t="shared" si="132"/>
        <v>11724.7</v>
      </c>
      <c r="G415" s="64"/>
    </row>
    <row r="416" spans="1:7" ht="47.25" x14ac:dyDescent="0.25">
      <c r="A416" s="173" t="s">
        <v>40</v>
      </c>
      <c r="B416" s="22" t="str">
        <f>B417</f>
        <v>12 5 01 00163</v>
      </c>
      <c r="C416" s="194">
        <v>100</v>
      </c>
      <c r="D416" s="276">
        <f t="shared" si="132"/>
        <v>12434.6</v>
      </c>
      <c r="E416" s="382">
        <f t="shared" si="132"/>
        <v>11674</v>
      </c>
      <c r="F416" s="276">
        <f t="shared" si="132"/>
        <v>11724.7</v>
      </c>
      <c r="G416" s="64"/>
    </row>
    <row r="417" spans="1:7" x14ac:dyDescent="0.25">
      <c r="A417" s="173" t="s">
        <v>92</v>
      </c>
      <c r="B417" s="177" t="s">
        <v>206</v>
      </c>
      <c r="C417" s="194">
        <v>120</v>
      </c>
      <c r="D417" s="276">
        <f>'Функц. 2026-2028'!F82</f>
        <v>12434.6</v>
      </c>
      <c r="E417" s="382">
        <f>'Функц. 2026-2028'!H82</f>
        <v>11674</v>
      </c>
      <c r="F417" s="276">
        <f>'Функц. 2026-2028'!J82</f>
        <v>11724.7</v>
      </c>
      <c r="G417" s="64"/>
    </row>
    <row r="418" spans="1:7" x14ac:dyDescent="0.25">
      <c r="A418" s="175" t="s">
        <v>213</v>
      </c>
      <c r="B418" s="177" t="s">
        <v>214</v>
      </c>
      <c r="C418" s="405"/>
      <c r="D418" s="276">
        <f t="shared" ref="D418:F419" si="133">D419</f>
        <v>84</v>
      </c>
      <c r="E418" s="382">
        <f t="shared" si="133"/>
        <v>84</v>
      </c>
      <c r="F418" s="276">
        <f t="shared" si="133"/>
        <v>84</v>
      </c>
      <c r="G418" s="64"/>
    </row>
    <row r="419" spans="1:7" x14ac:dyDescent="0.25">
      <c r="A419" s="173" t="s">
        <v>116</v>
      </c>
      <c r="B419" s="177" t="s">
        <v>214</v>
      </c>
      <c r="C419" s="415">
        <v>200</v>
      </c>
      <c r="D419" s="276">
        <f t="shared" si="133"/>
        <v>84</v>
      </c>
      <c r="E419" s="382">
        <f t="shared" si="133"/>
        <v>84</v>
      </c>
      <c r="F419" s="276">
        <f t="shared" si="133"/>
        <v>84</v>
      </c>
      <c r="G419" s="64"/>
    </row>
    <row r="420" spans="1:7" x14ac:dyDescent="0.25">
      <c r="A420" s="173" t="s">
        <v>50</v>
      </c>
      <c r="B420" s="177" t="s">
        <v>214</v>
      </c>
      <c r="C420" s="415">
        <v>240</v>
      </c>
      <c r="D420" s="276">
        <f>'Функц. 2026-2028'!F207</f>
        <v>84</v>
      </c>
      <c r="E420" s="382">
        <f>'Функц. 2026-2028'!H207</f>
        <v>84</v>
      </c>
      <c r="F420" s="276">
        <f>'Функц. 2026-2028'!J207</f>
        <v>84</v>
      </c>
      <c r="G420" s="64"/>
    </row>
    <row r="421" spans="1:7" x14ac:dyDescent="0.25">
      <c r="A421" s="245" t="s">
        <v>712</v>
      </c>
      <c r="B421" s="354" t="s">
        <v>713</v>
      </c>
      <c r="C421" s="408"/>
      <c r="D421" s="276">
        <f>D422</f>
        <v>19600</v>
      </c>
      <c r="E421" s="382">
        <f t="shared" ref="E421:F421" si="134">E422</f>
        <v>0</v>
      </c>
      <c r="F421" s="276">
        <f t="shared" si="134"/>
        <v>0</v>
      </c>
      <c r="G421" s="64"/>
    </row>
    <row r="422" spans="1:7" x14ac:dyDescent="0.25">
      <c r="A422" s="245" t="s">
        <v>41</v>
      </c>
      <c r="B422" s="354" t="s">
        <v>713</v>
      </c>
      <c r="C422" s="408">
        <v>800</v>
      </c>
      <c r="D422" s="276">
        <f>D423</f>
        <v>19600</v>
      </c>
      <c r="E422" s="382">
        <f t="shared" ref="E422:F422" si="135">E423</f>
        <v>0</v>
      </c>
      <c r="F422" s="276">
        <f t="shared" si="135"/>
        <v>0</v>
      </c>
      <c r="G422" s="64"/>
    </row>
    <row r="423" spans="1:7" ht="31.5" x14ac:dyDescent="0.25">
      <c r="A423" s="245" t="s">
        <v>117</v>
      </c>
      <c r="B423" s="354" t="s">
        <v>713</v>
      </c>
      <c r="C423" s="408">
        <v>810</v>
      </c>
      <c r="D423" s="276">
        <f>'Функц. 2026-2028'!F413</f>
        <v>19600</v>
      </c>
      <c r="E423" s="382">
        <f>'Функц. 2026-2028'!H412</f>
        <v>0</v>
      </c>
      <c r="F423" s="276">
        <f>'Функц. 2026-2028'!J412</f>
        <v>0</v>
      </c>
      <c r="G423" s="64"/>
    </row>
    <row r="424" spans="1:7" x14ac:dyDescent="0.25">
      <c r="A424" s="175" t="s">
        <v>215</v>
      </c>
      <c r="B424" s="177" t="s">
        <v>216</v>
      </c>
      <c r="C424" s="194"/>
      <c r="D424" s="276">
        <f t="shared" ref="D424:F425" si="136">D425</f>
        <v>211</v>
      </c>
      <c r="E424" s="382">
        <f t="shared" si="136"/>
        <v>211</v>
      </c>
      <c r="F424" s="276">
        <f t="shared" si="136"/>
        <v>211</v>
      </c>
      <c r="G424" s="64"/>
    </row>
    <row r="425" spans="1:7" x14ac:dyDescent="0.25">
      <c r="A425" s="173" t="s">
        <v>41</v>
      </c>
      <c r="B425" s="177" t="s">
        <v>216</v>
      </c>
      <c r="C425" s="194">
        <v>800</v>
      </c>
      <c r="D425" s="276">
        <f t="shared" si="136"/>
        <v>211</v>
      </c>
      <c r="E425" s="382">
        <f t="shared" si="136"/>
        <v>211</v>
      </c>
      <c r="F425" s="276">
        <f t="shared" si="136"/>
        <v>211</v>
      </c>
      <c r="G425" s="64"/>
    </row>
    <row r="426" spans="1:7" x14ac:dyDescent="0.25">
      <c r="A426" s="173" t="s">
        <v>55</v>
      </c>
      <c r="B426" s="177" t="s">
        <v>216</v>
      </c>
      <c r="C426" s="194">
        <v>850</v>
      </c>
      <c r="D426" s="276">
        <f>'Функц. 2026-2028'!F142</f>
        <v>211</v>
      </c>
      <c r="E426" s="382">
        <f>'Функц. 2026-2028'!H142</f>
        <v>211</v>
      </c>
      <c r="F426" s="276">
        <f>'Функц. 2026-2028'!J142</f>
        <v>211</v>
      </c>
      <c r="G426" s="64"/>
    </row>
    <row r="427" spans="1:7" ht="31.5" x14ac:dyDescent="0.25">
      <c r="A427" s="162" t="s">
        <v>519</v>
      </c>
      <c r="B427" s="177" t="s">
        <v>518</v>
      </c>
      <c r="C427" s="194"/>
      <c r="D427" s="276">
        <f>D428+D430</f>
        <v>15959.4</v>
      </c>
      <c r="E427" s="382">
        <f>E428+E430</f>
        <v>15010.3</v>
      </c>
      <c r="F427" s="276">
        <f>F428+F430</f>
        <v>15048.2</v>
      </c>
      <c r="G427" s="64"/>
    </row>
    <row r="428" spans="1:7" ht="47.25" x14ac:dyDescent="0.25">
      <c r="A428" s="284" t="s">
        <v>40</v>
      </c>
      <c r="B428" s="177" t="s">
        <v>518</v>
      </c>
      <c r="C428" s="409" t="s">
        <v>123</v>
      </c>
      <c r="D428" s="276">
        <f>D429</f>
        <v>15006.4</v>
      </c>
      <c r="E428" s="382">
        <f>E429</f>
        <v>14023</v>
      </c>
      <c r="F428" s="276">
        <f>F429</f>
        <v>14023</v>
      </c>
      <c r="G428" s="64"/>
    </row>
    <row r="429" spans="1:7" x14ac:dyDescent="0.25">
      <c r="A429" s="284" t="s">
        <v>65</v>
      </c>
      <c r="B429" s="177" t="s">
        <v>518</v>
      </c>
      <c r="C429" s="409" t="s">
        <v>124</v>
      </c>
      <c r="D429" s="276">
        <f>'Функц. 2026-2028'!F145</f>
        <v>15006.4</v>
      </c>
      <c r="E429" s="382">
        <f>'Функц. 2026-2028'!H145</f>
        <v>14023</v>
      </c>
      <c r="F429" s="276">
        <f>'Функц. 2026-2028'!J145</f>
        <v>14023</v>
      </c>
      <c r="G429" s="64"/>
    </row>
    <row r="430" spans="1:7" x14ac:dyDescent="0.25">
      <c r="A430" s="284" t="s">
        <v>116</v>
      </c>
      <c r="B430" s="177" t="s">
        <v>518</v>
      </c>
      <c r="C430" s="409" t="s">
        <v>36</v>
      </c>
      <c r="D430" s="276">
        <f>D431</f>
        <v>953</v>
      </c>
      <c r="E430" s="382">
        <f>E431</f>
        <v>987.3</v>
      </c>
      <c r="F430" s="276">
        <f>F431</f>
        <v>1025.2</v>
      </c>
      <c r="G430" s="64"/>
    </row>
    <row r="431" spans="1:7" x14ac:dyDescent="0.25">
      <c r="A431" s="284" t="s">
        <v>50</v>
      </c>
      <c r="B431" s="177" t="s">
        <v>518</v>
      </c>
      <c r="C431" s="409" t="s">
        <v>63</v>
      </c>
      <c r="D431" s="276">
        <f>'Функц. 2026-2028'!F147</f>
        <v>953</v>
      </c>
      <c r="E431" s="382">
        <f>'Функц. 2026-2028'!H147</f>
        <v>987.3</v>
      </c>
      <c r="F431" s="276">
        <f>'Функц. 2026-2028'!J147</f>
        <v>1025.2</v>
      </c>
      <c r="G431" s="64"/>
    </row>
    <row r="432" spans="1:7" ht="47.25" x14ac:dyDescent="0.25">
      <c r="A432" s="245" t="s">
        <v>701</v>
      </c>
      <c r="B432" s="440" t="s">
        <v>702</v>
      </c>
      <c r="C432" s="418"/>
      <c r="D432" s="276">
        <f>D433</f>
        <v>19939</v>
      </c>
      <c r="E432" s="382">
        <f t="shared" ref="E432:F433" si="137">E433</f>
        <v>0</v>
      </c>
      <c r="F432" s="276">
        <f t="shared" si="137"/>
        <v>0</v>
      </c>
      <c r="G432" s="64"/>
    </row>
    <row r="433" spans="1:7" x14ac:dyDescent="0.25">
      <c r="A433" s="245" t="s">
        <v>116</v>
      </c>
      <c r="B433" s="440" t="s">
        <v>702</v>
      </c>
      <c r="C433" s="418" t="s">
        <v>36</v>
      </c>
      <c r="D433" s="276">
        <f>D434</f>
        <v>19939</v>
      </c>
      <c r="E433" s="382">
        <f t="shared" si="137"/>
        <v>0</v>
      </c>
      <c r="F433" s="276">
        <f t="shared" si="137"/>
        <v>0</v>
      </c>
      <c r="G433" s="64"/>
    </row>
    <row r="434" spans="1:7" x14ac:dyDescent="0.25">
      <c r="A434" s="245" t="s">
        <v>50</v>
      </c>
      <c r="B434" s="440" t="s">
        <v>702</v>
      </c>
      <c r="C434" s="418" t="s">
        <v>63</v>
      </c>
      <c r="D434" s="276">
        <f>'Функц. 2026-2028'!F150</f>
        <v>19939</v>
      </c>
      <c r="E434" s="382">
        <f>'Функц. 2026-2028'!H150</f>
        <v>0</v>
      </c>
      <c r="F434" s="276">
        <f>'Функц. 2026-2028'!J150</f>
        <v>0</v>
      </c>
      <c r="G434" s="64"/>
    </row>
    <row r="435" spans="1:7" ht="31.5" x14ac:dyDescent="0.25">
      <c r="A435" s="175" t="s">
        <v>209</v>
      </c>
      <c r="B435" s="177" t="s">
        <v>210</v>
      </c>
      <c r="C435" s="381"/>
      <c r="D435" s="276">
        <f>D436+D438</f>
        <v>52640</v>
      </c>
      <c r="E435" s="382">
        <f t="shared" ref="E435:F435" si="138">E436+E438</f>
        <v>44640</v>
      </c>
      <c r="F435" s="276">
        <f t="shared" si="138"/>
        <v>44640</v>
      </c>
      <c r="G435" s="64"/>
    </row>
    <row r="436" spans="1:7" ht="47.25" x14ac:dyDescent="0.25">
      <c r="A436" s="284" t="s">
        <v>40</v>
      </c>
      <c r="B436" s="177" t="s">
        <v>210</v>
      </c>
      <c r="C436" s="409" t="s">
        <v>123</v>
      </c>
      <c r="D436" s="276">
        <f t="shared" ref="D436:F436" si="139">D437</f>
        <v>42369.5</v>
      </c>
      <c r="E436" s="382">
        <f t="shared" si="139"/>
        <v>41996.1</v>
      </c>
      <c r="F436" s="276">
        <f t="shared" si="139"/>
        <v>41996.1</v>
      </c>
      <c r="G436" s="64"/>
    </row>
    <row r="437" spans="1:7" x14ac:dyDescent="0.25">
      <c r="A437" s="284" t="s">
        <v>65</v>
      </c>
      <c r="B437" s="177" t="s">
        <v>210</v>
      </c>
      <c r="C437" s="409" t="s">
        <v>124</v>
      </c>
      <c r="D437" s="276">
        <f>'Функц. 2026-2028'!F153</f>
        <v>42369.5</v>
      </c>
      <c r="E437" s="382">
        <f>'Функц. 2026-2028'!H153</f>
        <v>41996.1</v>
      </c>
      <c r="F437" s="276">
        <f>'Функц. 2026-2028'!J153</f>
        <v>41996.1</v>
      </c>
      <c r="G437" s="64"/>
    </row>
    <row r="438" spans="1:7" x14ac:dyDescent="0.25">
      <c r="A438" s="284" t="s">
        <v>116</v>
      </c>
      <c r="B438" s="177" t="s">
        <v>210</v>
      </c>
      <c r="C438" s="409" t="s">
        <v>36</v>
      </c>
      <c r="D438" s="276">
        <f>D439</f>
        <v>10270.5</v>
      </c>
      <c r="E438" s="382">
        <f t="shared" ref="E438:F438" si="140">E439</f>
        <v>2643.9</v>
      </c>
      <c r="F438" s="276">
        <f t="shared" si="140"/>
        <v>2643.9</v>
      </c>
      <c r="G438" s="64"/>
    </row>
    <row r="439" spans="1:7" x14ac:dyDescent="0.25">
      <c r="A439" s="284" t="s">
        <v>50</v>
      </c>
      <c r="B439" s="177" t="s">
        <v>210</v>
      </c>
      <c r="C439" s="409" t="s">
        <v>63</v>
      </c>
      <c r="D439" s="276">
        <f>'Функц. 2026-2028'!F155</f>
        <v>10270.5</v>
      </c>
      <c r="E439" s="382">
        <f>'Функц. 2026-2028'!H155</f>
        <v>2643.9</v>
      </c>
      <c r="F439" s="276">
        <f>'Функц. 2026-2028'!J155</f>
        <v>2643.9</v>
      </c>
      <c r="G439" s="64"/>
    </row>
    <row r="440" spans="1:7" ht="31.5" x14ac:dyDescent="0.25">
      <c r="A440" s="175" t="s">
        <v>195</v>
      </c>
      <c r="B440" s="177" t="s">
        <v>196</v>
      </c>
      <c r="C440" s="194"/>
      <c r="D440" s="276">
        <f>D441+D451+D446</f>
        <v>125162.9</v>
      </c>
      <c r="E440" s="382">
        <f>E441+E451+E446</f>
        <v>114168.2</v>
      </c>
      <c r="F440" s="276">
        <f>F441+F451+F446</f>
        <v>89522.700000000012</v>
      </c>
      <c r="G440" s="64"/>
    </row>
    <row r="441" spans="1:7" ht="47.25" x14ac:dyDescent="0.25">
      <c r="A441" s="173" t="s">
        <v>211</v>
      </c>
      <c r="B441" s="177" t="s">
        <v>212</v>
      </c>
      <c r="C441" s="409"/>
      <c r="D441" s="276">
        <f>D442+D444</f>
        <v>69658.399999999994</v>
      </c>
      <c r="E441" s="382">
        <f>E442+E444</f>
        <v>64879.5</v>
      </c>
      <c r="F441" s="276">
        <f>F442+F444</f>
        <v>40208.300000000003</v>
      </c>
      <c r="G441" s="64"/>
    </row>
    <row r="442" spans="1:7" ht="47.25" x14ac:dyDescent="0.25">
      <c r="A442" s="173" t="s">
        <v>40</v>
      </c>
      <c r="B442" s="177" t="s">
        <v>212</v>
      </c>
      <c r="C442" s="409" t="s">
        <v>123</v>
      </c>
      <c r="D442" s="276">
        <f>D443</f>
        <v>68952.899999999994</v>
      </c>
      <c r="E442" s="382">
        <f>E443</f>
        <v>64147.8</v>
      </c>
      <c r="F442" s="276">
        <f>F443</f>
        <v>39447.800000000003</v>
      </c>
      <c r="G442" s="64"/>
    </row>
    <row r="443" spans="1:7" x14ac:dyDescent="0.25">
      <c r="A443" s="173" t="s">
        <v>65</v>
      </c>
      <c r="B443" s="177" t="s">
        <v>212</v>
      </c>
      <c r="C443" s="409" t="s">
        <v>124</v>
      </c>
      <c r="D443" s="276">
        <f>'Функц. 2026-2028'!F159</f>
        <v>68952.899999999994</v>
      </c>
      <c r="E443" s="382">
        <f>'Функц. 2026-2028'!H159</f>
        <v>64147.8</v>
      </c>
      <c r="F443" s="276">
        <f>'Функц. 2026-2028'!J159</f>
        <v>39447.800000000003</v>
      </c>
      <c r="G443" s="64"/>
    </row>
    <row r="444" spans="1:7" x14ac:dyDescent="0.25">
      <c r="A444" s="173" t="s">
        <v>116</v>
      </c>
      <c r="B444" s="177" t="s">
        <v>212</v>
      </c>
      <c r="C444" s="409" t="s">
        <v>36</v>
      </c>
      <c r="D444" s="276">
        <f>D445</f>
        <v>705.5</v>
      </c>
      <c r="E444" s="382">
        <f>E445</f>
        <v>731.7</v>
      </c>
      <c r="F444" s="276">
        <f>F445</f>
        <v>760.5</v>
      </c>
      <c r="G444" s="64"/>
    </row>
    <row r="445" spans="1:7" x14ac:dyDescent="0.25">
      <c r="A445" s="173" t="s">
        <v>50</v>
      </c>
      <c r="B445" s="177" t="s">
        <v>212</v>
      </c>
      <c r="C445" s="409" t="s">
        <v>63</v>
      </c>
      <c r="D445" s="276">
        <f>'Функц. 2026-2028'!F161</f>
        <v>705.5</v>
      </c>
      <c r="E445" s="428">
        <f>'Функц. 2026-2028'!H161</f>
        <v>731.7</v>
      </c>
      <c r="F445" s="25">
        <f>'Функц. 2026-2028'!J161</f>
        <v>760.5</v>
      </c>
      <c r="G445" s="64"/>
    </row>
    <row r="446" spans="1:7" ht="47.25" x14ac:dyDescent="0.25">
      <c r="A446" s="173" t="s">
        <v>366</v>
      </c>
      <c r="B446" s="177" t="s">
        <v>367</v>
      </c>
      <c r="C446" s="409"/>
      <c r="D446" s="276">
        <f>D447+D449</f>
        <v>19019.300000000003</v>
      </c>
      <c r="E446" s="382">
        <f>E447+E449</f>
        <v>12468.8</v>
      </c>
      <c r="F446" s="276">
        <f>F447+F449</f>
        <v>12494.5</v>
      </c>
      <c r="G446" s="64"/>
    </row>
    <row r="447" spans="1:7" ht="47.25" x14ac:dyDescent="0.25">
      <c r="A447" s="173" t="s">
        <v>40</v>
      </c>
      <c r="B447" s="177" t="s">
        <v>367</v>
      </c>
      <c r="C447" s="409" t="s">
        <v>123</v>
      </c>
      <c r="D447" s="276">
        <f>D448</f>
        <v>18358.400000000001</v>
      </c>
      <c r="E447" s="382">
        <f>E448</f>
        <v>11786.5</v>
      </c>
      <c r="F447" s="276">
        <f>F448</f>
        <v>11786.5</v>
      </c>
      <c r="G447" s="64"/>
    </row>
    <row r="448" spans="1:7" x14ac:dyDescent="0.25">
      <c r="A448" s="173" t="s">
        <v>65</v>
      </c>
      <c r="B448" s="177" t="s">
        <v>367</v>
      </c>
      <c r="C448" s="409" t="s">
        <v>124</v>
      </c>
      <c r="D448" s="276">
        <f>'Функц. 2026-2028'!F164</f>
        <v>18358.400000000001</v>
      </c>
      <c r="E448" s="382">
        <f>'Функц. 2026-2028'!H164</f>
        <v>11786.5</v>
      </c>
      <c r="F448" s="276">
        <f>'Функц. 2026-2028'!J164</f>
        <v>11786.5</v>
      </c>
      <c r="G448" s="64"/>
    </row>
    <row r="449" spans="1:7" x14ac:dyDescent="0.25">
      <c r="A449" s="173" t="s">
        <v>116</v>
      </c>
      <c r="B449" s="177" t="s">
        <v>367</v>
      </c>
      <c r="C449" s="409" t="s">
        <v>36</v>
      </c>
      <c r="D449" s="276">
        <f>D450</f>
        <v>660.9</v>
      </c>
      <c r="E449" s="382">
        <f>E450</f>
        <v>682.3</v>
      </c>
      <c r="F449" s="276">
        <f>F450</f>
        <v>708</v>
      </c>
      <c r="G449" s="64"/>
    </row>
    <row r="450" spans="1:7" x14ac:dyDescent="0.25">
      <c r="A450" s="173" t="s">
        <v>50</v>
      </c>
      <c r="B450" s="177" t="s">
        <v>367</v>
      </c>
      <c r="C450" s="409" t="s">
        <v>63</v>
      </c>
      <c r="D450" s="276">
        <f>'Функц. 2026-2028'!F166</f>
        <v>660.9</v>
      </c>
      <c r="E450" s="382">
        <f>'Функц. 2026-2028'!H166</f>
        <v>682.3</v>
      </c>
      <c r="F450" s="276">
        <f>'Функц. 2026-2028'!J166</f>
        <v>708</v>
      </c>
      <c r="G450" s="64"/>
    </row>
    <row r="451" spans="1:7" ht="47.25" x14ac:dyDescent="0.25">
      <c r="A451" s="162" t="s">
        <v>351</v>
      </c>
      <c r="B451" s="177" t="s">
        <v>303</v>
      </c>
      <c r="C451" s="420"/>
      <c r="D451" s="276">
        <f t="shared" ref="D451:F452" si="141">D452</f>
        <v>36485.199999999997</v>
      </c>
      <c r="E451" s="382">
        <f t="shared" si="141"/>
        <v>36819.9</v>
      </c>
      <c r="F451" s="276">
        <f t="shared" si="141"/>
        <v>36819.9</v>
      </c>
      <c r="G451" s="64"/>
    </row>
    <row r="452" spans="1:7" ht="31.5" x14ac:dyDescent="0.25">
      <c r="A452" s="219" t="s">
        <v>58</v>
      </c>
      <c r="B452" s="177" t="s">
        <v>303</v>
      </c>
      <c r="C452" s="420">
        <v>600</v>
      </c>
      <c r="D452" s="276">
        <f t="shared" si="141"/>
        <v>36485.199999999997</v>
      </c>
      <c r="E452" s="382">
        <f t="shared" si="141"/>
        <v>36819.9</v>
      </c>
      <c r="F452" s="276">
        <f t="shared" si="141"/>
        <v>36819.9</v>
      </c>
      <c r="G452" s="64"/>
    </row>
    <row r="453" spans="1:7" x14ac:dyDescent="0.25">
      <c r="A453" s="219" t="s">
        <v>59</v>
      </c>
      <c r="B453" s="177" t="s">
        <v>303</v>
      </c>
      <c r="C453" s="420">
        <v>610</v>
      </c>
      <c r="D453" s="276">
        <f>'Функц. 2026-2028'!F282</f>
        <v>36485.199999999997</v>
      </c>
      <c r="E453" s="382">
        <f>'Функц. 2026-2028'!H282</f>
        <v>36819.9</v>
      </c>
      <c r="F453" s="276">
        <f>'Функц. 2026-2028'!J282</f>
        <v>36819.9</v>
      </c>
      <c r="G453" s="64"/>
    </row>
    <row r="454" spans="1:7" ht="31.5" x14ac:dyDescent="0.25">
      <c r="A454" s="219" t="s">
        <v>505</v>
      </c>
      <c r="B454" s="177" t="s">
        <v>506</v>
      </c>
      <c r="C454" s="420"/>
      <c r="D454" s="276">
        <f>D455+D458</f>
        <v>1464.5</v>
      </c>
      <c r="E454" s="276">
        <f t="shared" ref="E454:F454" si="142">E455+E458</f>
        <v>1016</v>
      </c>
      <c r="F454" s="276">
        <f t="shared" si="142"/>
        <v>983.4</v>
      </c>
      <c r="G454" s="64"/>
    </row>
    <row r="455" spans="1:7" ht="78.75" x14ac:dyDescent="0.25">
      <c r="A455" s="219" t="s">
        <v>385</v>
      </c>
      <c r="B455" s="177" t="s">
        <v>507</v>
      </c>
      <c r="C455" s="420"/>
      <c r="D455" s="276">
        <f>D456</f>
        <v>1279.5</v>
      </c>
      <c r="E455" s="382">
        <f>E456</f>
        <v>921</v>
      </c>
      <c r="F455" s="276">
        <f>F456</f>
        <v>910.9</v>
      </c>
      <c r="G455" s="64"/>
    </row>
    <row r="456" spans="1:7" x14ac:dyDescent="0.25">
      <c r="A456" s="173" t="s">
        <v>116</v>
      </c>
      <c r="B456" s="106" t="s">
        <v>507</v>
      </c>
      <c r="C456" s="409" t="s">
        <v>36</v>
      </c>
      <c r="D456" s="276">
        <f t="shared" ref="D456:F456" si="143">D457</f>
        <v>1279.5</v>
      </c>
      <c r="E456" s="382">
        <f t="shared" si="143"/>
        <v>921</v>
      </c>
      <c r="F456" s="276">
        <f t="shared" si="143"/>
        <v>910.9</v>
      </c>
      <c r="G456" s="64"/>
    </row>
    <row r="457" spans="1:7" x14ac:dyDescent="0.25">
      <c r="A457" s="173" t="s">
        <v>50</v>
      </c>
      <c r="B457" s="106" t="s">
        <v>507</v>
      </c>
      <c r="C457" s="409" t="s">
        <v>63</v>
      </c>
      <c r="D457" s="276">
        <f>'Функц. 2026-2028'!F62+'Функц. 2026-2028'!F86+'Функц. 2026-2028'!F505+'Функц. 2026-2028'!F170+'Функц. 2026-2028'!F432</f>
        <v>1279.5</v>
      </c>
      <c r="E457" s="382">
        <f>'Функц. 2026-2028'!H62+'Функц. 2026-2028'!H505+'Функц. 2026-2028'!H170+'Функц. 2026-2028'!H86+'Функц. 2026-2028'!H432</f>
        <v>921</v>
      </c>
      <c r="F457" s="276">
        <f>'Функц. 2026-2028'!J62+'Функц. 2026-2028'!J505+'Функц. 2026-2028'!J170+'Функц. 2026-2028'!J86+'Функц. 2026-2028'!J432</f>
        <v>910.9</v>
      </c>
      <c r="G457" s="64"/>
    </row>
    <row r="458" spans="1:7" ht="31.5" x14ac:dyDescent="0.25">
      <c r="A458" s="219" t="s">
        <v>58</v>
      </c>
      <c r="B458" s="106" t="s">
        <v>507</v>
      </c>
      <c r="C458" s="409" t="s">
        <v>369</v>
      </c>
      <c r="D458" s="276">
        <f>D459</f>
        <v>185</v>
      </c>
      <c r="E458" s="276">
        <f t="shared" ref="E458:F458" si="144">E459</f>
        <v>95</v>
      </c>
      <c r="F458" s="276">
        <f t="shared" si="144"/>
        <v>72.5</v>
      </c>
      <c r="G458" s="64"/>
    </row>
    <row r="459" spans="1:7" x14ac:dyDescent="0.25">
      <c r="A459" s="219" t="s">
        <v>59</v>
      </c>
      <c r="B459" s="106" t="s">
        <v>507</v>
      </c>
      <c r="C459" s="409" t="s">
        <v>370</v>
      </c>
      <c r="D459" s="276">
        <f>'Функц. 2026-2028'!F286+'Функц. 2026-2028'!F759</f>
        <v>185</v>
      </c>
      <c r="E459" s="382">
        <f>'Функц. 2026-2028'!H286+'Функц. 2026-2028'!H759</f>
        <v>95</v>
      </c>
      <c r="F459" s="276">
        <f>'Функц. 2026-2028'!J286+'Функц. 2026-2028'!J759</f>
        <v>72.5</v>
      </c>
      <c r="G459" s="64"/>
    </row>
    <row r="460" spans="1:7" ht="31.5" x14ac:dyDescent="0.25">
      <c r="A460" s="223" t="s">
        <v>286</v>
      </c>
      <c r="B460" s="355" t="s">
        <v>128</v>
      </c>
      <c r="C460" s="414"/>
      <c r="D460" s="281">
        <f>D461+D470+D484+D479</f>
        <v>17654.5</v>
      </c>
      <c r="E460" s="400">
        <f t="shared" ref="E460:F460" si="145">E461+E470+E484+E479</f>
        <v>10870.5</v>
      </c>
      <c r="F460" s="281">
        <f t="shared" si="145"/>
        <v>19186.7</v>
      </c>
      <c r="G460" s="64"/>
    </row>
    <row r="461" spans="1:7" ht="48.75" customHeight="1" x14ac:dyDescent="0.25">
      <c r="A461" s="171" t="s">
        <v>752</v>
      </c>
      <c r="B461" s="106" t="s">
        <v>287</v>
      </c>
      <c r="C461" s="194"/>
      <c r="D461" s="276">
        <f>D462+D466</f>
        <v>7676.1</v>
      </c>
      <c r="E461" s="382">
        <f>E462+E466</f>
        <v>959</v>
      </c>
      <c r="F461" s="276">
        <f>F462+F466</f>
        <v>7291.1</v>
      </c>
      <c r="G461" s="64"/>
    </row>
    <row r="462" spans="1:7" ht="31.5" x14ac:dyDescent="0.25">
      <c r="A462" s="172" t="s">
        <v>288</v>
      </c>
      <c r="B462" s="106" t="s">
        <v>289</v>
      </c>
      <c r="C462" s="194"/>
      <c r="D462" s="276">
        <f t="shared" ref="D462:F464" si="146">D463</f>
        <v>6866.1</v>
      </c>
      <c r="E462" s="382">
        <f t="shared" si="146"/>
        <v>959</v>
      </c>
      <c r="F462" s="276">
        <f t="shared" si="146"/>
        <v>7291.1</v>
      </c>
      <c r="G462" s="64"/>
    </row>
    <row r="463" spans="1:7" ht="94.5" x14ac:dyDescent="0.25">
      <c r="A463" s="161" t="s">
        <v>609</v>
      </c>
      <c r="B463" s="177" t="s">
        <v>290</v>
      </c>
      <c r="C463" s="194"/>
      <c r="D463" s="276">
        <f t="shared" si="146"/>
        <v>6866.1</v>
      </c>
      <c r="E463" s="382">
        <f t="shared" si="146"/>
        <v>959</v>
      </c>
      <c r="F463" s="276">
        <f t="shared" si="146"/>
        <v>7291.1</v>
      </c>
      <c r="G463" s="64"/>
    </row>
    <row r="464" spans="1:7" x14ac:dyDescent="0.25">
      <c r="A464" s="173" t="s">
        <v>116</v>
      </c>
      <c r="B464" s="177" t="s">
        <v>290</v>
      </c>
      <c r="C464" s="194">
        <v>200</v>
      </c>
      <c r="D464" s="276">
        <f t="shared" si="146"/>
        <v>6866.1</v>
      </c>
      <c r="E464" s="382">
        <f t="shared" si="146"/>
        <v>959</v>
      </c>
      <c r="F464" s="276">
        <f t="shared" si="146"/>
        <v>7291.1</v>
      </c>
      <c r="G464" s="64"/>
    </row>
    <row r="465" spans="1:7" x14ac:dyDescent="0.25">
      <c r="A465" s="173" t="s">
        <v>50</v>
      </c>
      <c r="B465" s="177" t="s">
        <v>290</v>
      </c>
      <c r="C465" s="194">
        <v>240</v>
      </c>
      <c r="D465" s="276">
        <f>'Функц. 2026-2028'!F68</f>
        <v>6866.1</v>
      </c>
      <c r="E465" s="382">
        <f>'Функц. 2026-2028'!H68</f>
        <v>959</v>
      </c>
      <c r="F465" s="276">
        <f>'Функц. 2026-2028'!J65</f>
        <v>7291.1</v>
      </c>
      <c r="G465" s="64"/>
    </row>
    <row r="466" spans="1:7" ht="31.5" x14ac:dyDescent="0.25">
      <c r="A466" s="161" t="s">
        <v>291</v>
      </c>
      <c r="B466" s="106" t="s">
        <v>292</v>
      </c>
      <c r="C466" s="194"/>
      <c r="D466" s="276">
        <f t="shared" ref="D466:F468" si="147">D467</f>
        <v>810</v>
      </c>
      <c r="E466" s="382">
        <f t="shared" si="147"/>
        <v>0</v>
      </c>
      <c r="F466" s="276">
        <f t="shared" si="147"/>
        <v>0</v>
      </c>
      <c r="G466" s="64"/>
    </row>
    <row r="467" spans="1:7" ht="47.25" x14ac:dyDescent="0.25">
      <c r="A467" s="172" t="s">
        <v>334</v>
      </c>
      <c r="B467" s="106" t="s">
        <v>293</v>
      </c>
      <c r="C467" s="194"/>
      <c r="D467" s="276">
        <f t="shared" si="147"/>
        <v>810</v>
      </c>
      <c r="E467" s="382">
        <f t="shared" si="147"/>
        <v>0</v>
      </c>
      <c r="F467" s="276">
        <f t="shared" si="147"/>
        <v>0</v>
      </c>
      <c r="G467" s="64"/>
    </row>
    <row r="468" spans="1:7" x14ac:dyDescent="0.25">
      <c r="A468" s="173" t="s">
        <v>116</v>
      </c>
      <c r="B468" s="106" t="s">
        <v>293</v>
      </c>
      <c r="C468" s="194">
        <v>200</v>
      </c>
      <c r="D468" s="276">
        <f t="shared" si="147"/>
        <v>810</v>
      </c>
      <c r="E468" s="382">
        <f t="shared" si="147"/>
        <v>0</v>
      </c>
      <c r="F468" s="276">
        <f t="shared" si="147"/>
        <v>0</v>
      </c>
      <c r="G468" s="64"/>
    </row>
    <row r="469" spans="1:7" x14ac:dyDescent="0.25">
      <c r="A469" s="173" t="s">
        <v>50</v>
      </c>
      <c r="B469" s="106" t="s">
        <v>293</v>
      </c>
      <c r="C469" s="194">
        <v>240</v>
      </c>
      <c r="D469" s="276">
        <f>'Функц. 2026-2028'!F438</f>
        <v>810</v>
      </c>
      <c r="E469" s="382">
        <f>'Функц. 2026-2028'!H438</f>
        <v>0</v>
      </c>
      <c r="F469" s="276">
        <f>'Функц. 2026-2028'!J438</f>
        <v>0</v>
      </c>
      <c r="G469" s="64"/>
    </row>
    <row r="470" spans="1:7" x14ac:dyDescent="0.25">
      <c r="A470" s="171" t="s">
        <v>294</v>
      </c>
      <c r="B470" s="106" t="s">
        <v>295</v>
      </c>
      <c r="C470" s="194"/>
      <c r="D470" s="276">
        <f>D471+D475</f>
        <v>2578.5</v>
      </c>
      <c r="E470" s="382">
        <f>E471+E475</f>
        <v>2668.2</v>
      </c>
      <c r="F470" s="276">
        <f>F471+F475</f>
        <v>2773.5</v>
      </c>
      <c r="G470" s="64"/>
    </row>
    <row r="471" spans="1:7" x14ac:dyDescent="0.25">
      <c r="A471" s="172" t="s">
        <v>486</v>
      </c>
      <c r="B471" s="106" t="s">
        <v>296</v>
      </c>
      <c r="C471" s="194"/>
      <c r="D471" s="276">
        <f t="shared" ref="D471:F473" si="148">D472</f>
        <v>1328.5</v>
      </c>
      <c r="E471" s="382">
        <f t="shared" si="148"/>
        <v>1378.2</v>
      </c>
      <c r="F471" s="276">
        <f t="shared" si="148"/>
        <v>1448.5</v>
      </c>
      <c r="G471" s="64"/>
    </row>
    <row r="472" spans="1:7" ht="31.5" x14ac:dyDescent="0.25">
      <c r="A472" s="161" t="s">
        <v>667</v>
      </c>
      <c r="B472" s="106" t="s">
        <v>297</v>
      </c>
      <c r="C472" s="194"/>
      <c r="D472" s="276">
        <f>D473</f>
        <v>1328.5</v>
      </c>
      <c r="E472" s="382">
        <f t="shared" si="148"/>
        <v>1378.2</v>
      </c>
      <c r="F472" s="276">
        <f t="shared" si="148"/>
        <v>1448.5</v>
      </c>
      <c r="G472" s="64"/>
    </row>
    <row r="473" spans="1:7" x14ac:dyDescent="0.25">
      <c r="A473" s="173" t="s">
        <v>116</v>
      </c>
      <c r="B473" s="106" t="s">
        <v>297</v>
      </c>
      <c r="C473" s="194">
        <v>200</v>
      </c>
      <c r="D473" s="276">
        <f t="shared" si="148"/>
        <v>1328.5</v>
      </c>
      <c r="E473" s="382">
        <f t="shared" si="148"/>
        <v>1378.2</v>
      </c>
      <c r="F473" s="276">
        <f t="shared" si="148"/>
        <v>1448.5</v>
      </c>
      <c r="G473" s="64"/>
    </row>
    <row r="474" spans="1:7" x14ac:dyDescent="0.25">
      <c r="A474" s="173" t="s">
        <v>50</v>
      </c>
      <c r="B474" s="106" t="s">
        <v>297</v>
      </c>
      <c r="C474" s="194">
        <v>240</v>
      </c>
      <c r="D474" s="276">
        <f>'Функц. 2026-2028'!F667</f>
        <v>1328.5</v>
      </c>
      <c r="E474" s="382">
        <f>'Функц. 2026-2028'!H667</f>
        <v>1378.2</v>
      </c>
      <c r="F474" s="276">
        <f>'Функц. 2026-2028'!J667</f>
        <v>1448.5</v>
      </c>
      <c r="G474" s="64"/>
    </row>
    <row r="475" spans="1:7" ht="63" x14ac:dyDescent="0.25">
      <c r="A475" s="216" t="s">
        <v>539</v>
      </c>
      <c r="B475" s="193" t="s">
        <v>540</v>
      </c>
      <c r="C475" s="194"/>
      <c r="D475" s="276">
        <f t="shared" ref="D475:F477" si="149">D476</f>
        <v>1250</v>
      </c>
      <c r="E475" s="382">
        <f t="shared" si="149"/>
        <v>1290</v>
      </c>
      <c r="F475" s="276">
        <f t="shared" si="149"/>
        <v>1325</v>
      </c>
      <c r="G475" s="64"/>
    </row>
    <row r="476" spans="1:7" ht="31.5" x14ac:dyDescent="0.25">
      <c r="A476" s="216" t="s">
        <v>668</v>
      </c>
      <c r="B476" s="193" t="s">
        <v>541</v>
      </c>
      <c r="C476" s="194"/>
      <c r="D476" s="276">
        <f t="shared" si="149"/>
        <v>1250</v>
      </c>
      <c r="E476" s="382">
        <f t="shared" si="149"/>
        <v>1290</v>
      </c>
      <c r="F476" s="276">
        <f t="shared" si="149"/>
        <v>1325</v>
      </c>
      <c r="G476" s="64"/>
    </row>
    <row r="477" spans="1:7" ht="31.5" x14ac:dyDescent="0.25">
      <c r="A477" s="219" t="s">
        <v>58</v>
      </c>
      <c r="B477" s="193" t="s">
        <v>541</v>
      </c>
      <c r="C477" s="194">
        <v>600</v>
      </c>
      <c r="D477" s="276">
        <f t="shared" si="149"/>
        <v>1250</v>
      </c>
      <c r="E477" s="382">
        <f t="shared" si="149"/>
        <v>1290</v>
      </c>
      <c r="F477" s="276">
        <f t="shared" si="149"/>
        <v>1325</v>
      </c>
      <c r="G477" s="64"/>
    </row>
    <row r="478" spans="1:7" x14ac:dyDescent="0.25">
      <c r="A478" s="219" t="s">
        <v>59</v>
      </c>
      <c r="B478" s="193" t="s">
        <v>541</v>
      </c>
      <c r="C478" s="194">
        <v>610</v>
      </c>
      <c r="D478" s="276">
        <f>'Функц. 2026-2028'!F671</f>
        <v>1250</v>
      </c>
      <c r="E478" s="382">
        <f>'Функц. 2026-2028'!H671</f>
        <v>1290</v>
      </c>
      <c r="F478" s="276">
        <f>'Функц. 2026-2028'!J671</f>
        <v>1325</v>
      </c>
      <c r="G478" s="64"/>
    </row>
    <row r="479" spans="1:7" ht="31.5" x14ac:dyDescent="0.25">
      <c r="A479" s="245" t="s">
        <v>732</v>
      </c>
      <c r="B479" s="441" t="s">
        <v>733</v>
      </c>
      <c r="C479" s="408"/>
      <c r="D479" s="276">
        <f>D480</f>
        <v>120</v>
      </c>
      <c r="E479" s="382">
        <f t="shared" ref="E479:F482" si="150">E480</f>
        <v>125</v>
      </c>
      <c r="F479" s="276">
        <f t="shared" si="150"/>
        <v>130</v>
      </c>
      <c r="G479" s="64"/>
    </row>
    <row r="480" spans="1:7" ht="31.5" x14ac:dyDescent="0.25">
      <c r="A480" s="245" t="s">
        <v>734</v>
      </c>
      <c r="B480" s="441" t="s">
        <v>735</v>
      </c>
      <c r="C480" s="408"/>
      <c r="D480" s="276">
        <f>D481</f>
        <v>120</v>
      </c>
      <c r="E480" s="382">
        <f t="shared" si="150"/>
        <v>125</v>
      </c>
      <c r="F480" s="276">
        <f t="shared" si="150"/>
        <v>130</v>
      </c>
      <c r="G480" s="64"/>
    </row>
    <row r="481" spans="1:30" x14ac:dyDescent="0.25">
      <c r="A481" s="245" t="s">
        <v>736</v>
      </c>
      <c r="B481" s="441" t="s">
        <v>737</v>
      </c>
      <c r="C481" s="408"/>
      <c r="D481" s="276">
        <f>D482</f>
        <v>120</v>
      </c>
      <c r="E481" s="382">
        <f t="shared" si="150"/>
        <v>125</v>
      </c>
      <c r="F481" s="276">
        <f t="shared" si="150"/>
        <v>130</v>
      </c>
      <c r="G481" s="64"/>
    </row>
    <row r="482" spans="1:30" x14ac:dyDescent="0.25">
      <c r="A482" s="173" t="s">
        <v>116</v>
      </c>
      <c r="B482" s="441" t="s">
        <v>737</v>
      </c>
      <c r="C482" s="408">
        <v>200</v>
      </c>
      <c r="D482" s="276">
        <f>D483</f>
        <v>120</v>
      </c>
      <c r="E482" s="382">
        <f t="shared" si="150"/>
        <v>125</v>
      </c>
      <c r="F482" s="276">
        <f t="shared" si="150"/>
        <v>130</v>
      </c>
      <c r="G482" s="64"/>
    </row>
    <row r="483" spans="1:30" x14ac:dyDescent="0.25">
      <c r="A483" s="173" t="s">
        <v>50</v>
      </c>
      <c r="B483" s="441" t="s">
        <v>737</v>
      </c>
      <c r="C483" s="408">
        <v>240</v>
      </c>
      <c r="D483" s="276">
        <f>'Функц. 2026-2028'!F676</f>
        <v>120</v>
      </c>
      <c r="E483" s="382">
        <f>'Функц. 2026-2028'!H676</f>
        <v>125</v>
      </c>
      <c r="F483" s="276">
        <f>'Функц. 2026-2028'!J676</f>
        <v>130</v>
      </c>
      <c r="G483" s="64"/>
    </row>
    <row r="484" spans="1:30" x14ac:dyDescent="0.25">
      <c r="A484" s="160" t="s">
        <v>46</v>
      </c>
      <c r="B484" s="106" t="s">
        <v>418</v>
      </c>
      <c r="C484" s="194"/>
      <c r="D484" s="276">
        <f>D485+D489</f>
        <v>7279.9</v>
      </c>
      <c r="E484" s="382">
        <f>E485+E489</f>
        <v>7118.2999999999993</v>
      </c>
      <c r="F484" s="276">
        <f>F485+F489</f>
        <v>8992.1</v>
      </c>
      <c r="G484" s="64"/>
    </row>
    <row r="485" spans="1:30" x14ac:dyDescent="0.25">
      <c r="A485" s="161" t="s">
        <v>431</v>
      </c>
      <c r="B485" s="106" t="s">
        <v>419</v>
      </c>
      <c r="C485" s="194"/>
      <c r="D485" s="276">
        <f t="shared" ref="D485:F487" si="151">D486</f>
        <v>6392.5</v>
      </c>
      <c r="E485" s="382">
        <f t="shared" si="151"/>
        <v>7101.4</v>
      </c>
      <c r="F485" s="276">
        <f t="shared" si="151"/>
        <v>8972.1</v>
      </c>
      <c r="G485" s="64"/>
    </row>
    <row r="486" spans="1:30" ht="31.5" x14ac:dyDescent="0.25">
      <c r="A486" s="160" t="s">
        <v>430</v>
      </c>
      <c r="B486" s="106" t="s">
        <v>426</v>
      </c>
      <c r="C486" s="421"/>
      <c r="D486" s="276">
        <f t="shared" si="151"/>
        <v>6392.5</v>
      </c>
      <c r="E486" s="382">
        <f t="shared" si="151"/>
        <v>7101.4</v>
      </c>
      <c r="F486" s="276">
        <f t="shared" si="151"/>
        <v>8972.1</v>
      </c>
      <c r="G486" s="64"/>
    </row>
    <row r="487" spans="1:30" ht="47.25" x14ac:dyDescent="0.25">
      <c r="A487" s="173" t="s">
        <v>40</v>
      </c>
      <c r="B487" s="106" t="s">
        <v>426</v>
      </c>
      <c r="C487" s="194">
        <v>100</v>
      </c>
      <c r="D487" s="276">
        <f t="shared" si="151"/>
        <v>6392.5</v>
      </c>
      <c r="E487" s="382">
        <f t="shared" si="151"/>
        <v>7101.4</v>
      </c>
      <c r="F487" s="276">
        <f t="shared" si="151"/>
        <v>8972.1</v>
      </c>
      <c r="G487" s="64"/>
    </row>
    <row r="488" spans="1:30" x14ac:dyDescent="0.25">
      <c r="A488" s="173" t="s">
        <v>92</v>
      </c>
      <c r="B488" s="106" t="s">
        <v>426</v>
      </c>
      <c r="C488" s="194">
        <v>120</v>
      </c>
      <c r="D488" s="276">
        <f>'Функц. 2026-2028'!F200</f>
        <v>6392.5</v>
      </c>
      <c r="E488" s="382">
        <f>'Функц. 2026-2028'!H200</f>
        <v>7101.4</v>
      </c>
      <c r="F488" s="276">
        <f>'Функц. 2026-2028'!J200</f>
        <v>8972.1</v>
      </c>
      <c r="G488" s="64"/>
    </row>
    <row r="489" spans="1:30" ht="31.5" x14ac:dyDescent="0.25">
      <c r="A489" s="172" t="s">
        <v>298</v>
      </c>
      <c r="B489" s="106" t="s">
        <v>427</v>
      </c>
      <c r="C489" s="194"/>
      <c r="D489" s="276">
        <f t="shared" ref="D489:F491" si="152">D490</f>
        <v>887.4</v>
      </c>
      <c r="E489" s="382">
        <f t="shared" si="152"/>
        <v>16.899999999999999</v>
      </c>
      <c r="F489" s="276">
        <f t="shared" si="152"/>
        <v>20</v>
      </c>
      <c r="G489" s="64"/>
    </row>
    <row r="490" spans="1:30" ht="31.5" x14ac:dyDescent="0.25">
      <c r="A490" s="171" t="s">
        <v>429</v>
      </c>
      <c r="B490" s="106" t="s">
        <v>428</v>
      </c>
      <c r="C490" s="194"/>
      <c r="D490" s="276">
        <f t="shared" si="152"/>
        <v>887.4</v>
      </c>
      <c r="E490" s="382">
        <f t="shared" si="152"/>
        <v>16.899999999999999</v>
      </c>
      <c r="F490" s="276">
        <f t="shared" si="152"/>
        <v>20</v>
      </c>
      <c r="G490" s="64"/>
    </row>
    <row r="491" spans="1:30" x14ac:dyDescent="0.25">
      <c r="A491" s="173" t="s">
        <v>116</v>
      </c>
      <c r="B491" s="106" t="s">
        <v>428</v>
      </c>
      <c r="C491" s="194">
        <v>200</v>
      </c>
      <c r="D491" s="276">
        <f t="shared" si="152"/>
        <v>887.4</v>
      </c>
      <c r="E491" s="382">
        <f t="shared" si="152"/>
        <v>16.899999999999999</v>
      </c>
      <c r="F491" s="276">
        <f t="shared" si="152"/>
        <v>20</v>
      </c>
      <c r="G491" s="64"/>
    </row>
    <row r="492" spans="1:30" x14ac:dyDescent="0.25">
      <c r="A492" s="173" t="s">
        <v>50</v>
      </c>
      <c r="B492" s="106" t="s">
        <v>428</v>
      </c>
      <c r="C492" s="194">
        <v>240</v>
      </c>
      <c r="D492" s="276">
        <f>'Функц. 2026-2028'!F176</f>
        <v>887.4</v>
      </c>
      <c r="E492" s="382">
        <f>'Функц. 2026-2028'!H176</f>
        <v>16.899999999999999</v>
      </c>
      <c r="F492" s="276">
        <f>'Функц. 2026-2028'!J176</f>
        <v>20</v>
      </c>
      <c r="G492" s="64"/>
    </row>
    <row r="493" spans="1:30" ht="31.5" x14ac:dyDescent="0.25">
      <c r="A493" s="222" t="s">
        <v>218</v>
      </c>
      <c r="B493" s="355" t="s">
        <v>219</v>
      </c>
      <c r="C493" s="414"/>
      <c r="D493" s="281">
        <f t="shared" ref="D493:AD493" si="153">D494+D500+D515+D522</f>
        <v>218884.4</v>
      </c>
      <c r="E493" s="400">
        <f t="shared" si="153"/>
        <v>87348.1</v>
      </c>
      <c r="F493" s="281">
        <f t="shared" si="153"/>
        <v>95162</v>
      </c>
      <c r="G493" s="400">
        <f t="shared" si="153"/>
        <v>0</v>
      </c>
      <c r="H493" s="281">
        <f t="shared" si="153"/>
        <v>0</v>
      </c>
      <c r="I493" s="281">
        <f t="shared" si="153"/>
        <v>0</v>
      </c>
      <c r="J493" s="281">
        <f t="shared" si="153"/>
        <v>0</v>
      </c>
      <c r="K493" s="281">
        <f t="shared" si="153"/>
        <v>0</v>
      </c>
      <c r="L493" s="281">
        <f t="shared" si="153"/>
        <v>0</v>
      </c>
      <c r="M493" s="281">
        <f t="shared" si="153"/>
        <v>0</v>
      </c>
      <c r="N493" s="281">
        <f t="shared" si="153"/>
        <v>0</v>
      </c>
      <c r="O493" s="281">
        <f t="shared" si="153"/>
        <v>0</v>
      </c>
      <c r="P493" s="281">
        <f t="shared" si="153"/>
        <v>0</v>
      </c>
      <c r="Q493" s="281">
        <f t="shared" si="153"/>
        <v>0</v>
      </c>
      <c r="R493" s="281">
        <f t="shared" si="153"/>
        <v>0</v>
      </c>
      <c r="S493" s="281">
        <f t="shared" si="153"/>
        <v>0</v>
      </c>
      <c r="T493" s="281">
        <f t="shared" si="153"/>
        <v>0</v>
      </c>
      <c r="U493" s="281">
        <f t="shared" si="153"/>
        <v>0</v>
      </c>
      <c r="V493" s="281">
        <f t="shared" si="153"/>
        <v>0</v>
      </c>
      <c r="W493" s="281">
        <f t="shared" si="153"/>
        <v>0</v>
      </c>
      <c r="X493" s="281">
        <f t="shared" si="153"/>
        <v>0</v>
      </c>
      <c r="Y493" s="281">
        <f t="shared" si="153"/>
        <v>0</v>
      </c>
      <c r="Z493" s="281">
        <f t="shared" si="153"/>
        <v>0</v>
      </c>
      <c r="AA493" s="281">
        <f t="shared" si="153"/>
        <v>0</v>
      </c>
      <c r="AB493" s="281">
        <f t="shared" si="153"/>
        <v>0</v>
      </c>
      <c r="AC493" s="281">
        <f t="shared" si="153"/>
        <v>0</v>
      </c>
      <c r="AD493" s="281">
        <f t="shared" si="153"/>
        <v>0</v>
      </c>
    </row>
    <row r="494" spans="1:30" x14ac:dyDescent="0.25">
      <c r="A494" s="174" t="s">
        <v>220</v>
      </c>
      <c r="B494" s="106" t="s">
        <v>221</v>
      </c>
      <c r="C494" s="194"/>
      <c r="D494" s="276">
        <f t="shared" ref="D494:F496" si="154">D495</f>
        <v>1.4</v>
      </c>
      <c r="E494" s="382">
        <f t="shared" si="154"/>
        <v>0.6</v>
      </c>
      <c r="F494" s="276">
        <f t="shared" si="154"/>
        <v>1.3</v>
      </c>
      <c r="G494" s="64"/>
    </row>
    <row r="495" spans="1:30" x14ac:dyDescent="0.25">
      <c r="A495" s="175" t="s">
        <v>404</v>
      </c>
      <c r="B495" s="106" t="s">
        <v>323</v>
      </c>
      <c r="C495" s="194"/>
      <c r="D495" s="276">
        <f t="shared" si="154"/>
        <v>1.4</v>
      </c>
      <c r="E495" s="382">
        <f t="shared" si="154"/>
        <v>0.6</v>
      </c>
      <c r="F495" s="276">
        <f t="shared" si="154"/>
        <v>1.3</v>
      </c>
      <c r="G495" s="64"/>
    </row>
    <row r="496" spans="1:30" ht="40.5" customHeight="1" x14ac:dyDescent="0.25">
      <c r="A496" s="175" t="s">
        <v>754</v>
      </c>
      <c r="B496" s="106" t="s">
        <v>324</v>
      </c>
      <c r="C496" s="194"/>
      <c r="D496" s="276">
        <f>D497</f>
        <v>1.4</v>
      </c>
      <c r="E496" s="382">
        <f t="shared" si="154"/>
        <v>0.6</v>
      </c>
      <c r="F496" s="276">
        <f t="shared" si="154"/>
        <v>1.3</v>
      </c>
      <c r="G496" s="64"/>
    </row>
    <row r="497" spans="1:7" ht="47.25" x14ac:dyDescent="0.25">
      <c r="A497" s="175" t="s">
        <v>305</v>
      </c>
      <c r="B497" s="106" t="s">
        <v>325</v>
      </c>
      <c r="C497" s="194"/>
      <c r="D497" s="276">
        <f t="shared" ref="D497:F498" si="155">D498</f>
        <v>1.4</v>
      </c>
      <c r="E497" s="382">
        <f t="shared" si="155"/>
        <v>0.6</v>
      </c>
      <c r="F497" s="276">
        <f t="shared" si="155"/>
        <v>1.3</v>
      </c>
      <c r="G497" s="64"/>
    </row>
    <row r="498" spans="1:7" x14ac:dyDescent="0.25">
      <c r="A498" s="173" t="s">
        <v>116</v>
      </c>
      <c r="B498" s="106" t="s">
        <v>325</v>
      </c>
      <c r="C498" s="194">
        <v>200</v>
      </c>
      <c r="D498" s="276">
        <f t="shared" si="155"/>
        <v>1.4</v>
      </c>
      <c r="E498" s="382">
        <f t="shared" si="155"/>
        <v>0.6</v>
      </c>
      <c r="F498" s="276">
        <f t="shared" si="155"/>
        <v>1.3</v>
      </c>
      <c r="G498" s="64"/>
    </row>
    <row r="499" spans="1:7" x14ac:dyDescent="0.25">
      <c r="A499" s="173" t="s">
        <v>50</v>
      </c>
      <c r="B499" s="106" t="s">
        <v>325</v>
      </c>
      <c r="C499" s="194">
        <v>240</v>
      </c>
      <c r="D499" s="276">
        <f>'Функц. 2026-2028'!F292</f>
        <v>1.4</v>
      </c>
      <c r="E499" s="382">
        <f>'Функц. 2026-2028'!H292</f>
        <v>0.6</v>
      </c>
      <c r="F499" s="276">
        <f>'Функц. 2026-2028'!J292</f>
        <v>1.3</v>
      </c>
      <c r="G499" s="64"/>
    </row>
    <row r="500" spans="1:7" x14ac:dyDescent="0.25">
      <c r="A500" s="174" t="s">
        <v>222</v>
      </c>
      <c r="B500" s="106" t="s">
        <v>223</v>
      </c>
      <c r="C500" s="194"/>
      <c r="D500" s="276">
        <f>D508+D504+D501</f>
        <v>102995</v>
      </c>
      <c r="E500" s="382">
        <f t="shared" ref="E500:F500" si="156">E508+E504+E501</f>
        <v>21548</v>
      </c>
      <c r="F500" s="276">
        <f t="shared" si="156"/>
        <v>27475.8</v>
      </c>
      <c r="G500" s="64"/>
    </row>
    <row r="501" spans="1:7" ht="31.5" x14ac:dyDescent="0.25">
      <c r="A501" s="249" t="s">
        <v>757</v>
      </c>
      <c r="B501" s="354" t="s">
        <v>758</v>
      </c>
      <c r="C501" s="408"/>
      <c r="D501" s="276">
        <f>D502</f>
        <v>7800</v>
      </c>
      <c r="E501" s="382">
        <f t="shared" ref="E501:F502" si="157">E502</f>
        <v>0</v>
      </c>
      <c r="F501" s="276">
        <f t="shared" si="157"/>
        <v>0</v>
      </c>
      <c r="G501" s="64"/>
    </row>
    <row r="502" spans="1:7" x14ac:dyDescent="0.25">
      <c r="A502" s="245" t="s">
        <v>116</v>
      </c>
      <c r="B502" s="354" t="s">
        <v>758</v>
      </c>
      <c r="C502" s="404">
        <v>200</v>
      </c>
      <c r="D502" s="276">
        <f>D503</f>
        <v>7800</v>
      </c>
      <c r="E502" s="382">
        <f t="shared" si="157"/>
        <v>0</v>
      </c>
      <c r="F502" s="276">
        <f t="shared" si="157"/>
        <v>0</v>
      </c>
      <c r="G502" s="64"/>
    </row>
    <row r="503" spans="1:7" x14ac:dyDescent="0.25">
      <c r="A503" s="245" t="s">
        <v>50</v>
      </c>
      <c r="B503" s="354" t="s">
        <v>758</v>
      </c>
      <c r="C503" s="408">
        <v>240</v>
      </c>
      <c r="D503" s="276">
        <f>'Функц. 2026-2028'!F299</f>
        <v>7800</v>
      </c>
      <c r="E503" s="382">
        <f>'Функц. 2026-2028'!H299</f>
        <v>0</v>
      </c>
      <c r="F503" s="276">
        <f>'Функц. 2026-2028'!J299</f>
        <v>0</v>
      </c>
      <c r="G503" s="64"/>
    </row>
    <row r="504" spans="1:7" x14ac:dyDescent="0.25">
      <c r="A504" s="245" t="s">
        <v>718</v>
      </c>
      <c r="B504" s="354" t="s">
        <v>720</v>
      </c>
      <c r="C504" s="408"/>
      <c r="D504" s="276">
        <f>D505</f>
        <v>2500</v>
      </c>
      <c r="E504" s="382">
        <f t="shared" ref="E504:F504" si="158">E505</f>
        <v>0</v>
      </c>
      <c r="F504" s="276">
        <f t="shared" si="158"/>
        <v>0</v>
      </c>
      <c r="G504" s="64"/>
    </row>
    <row r="505" spans="1:7" ht="31.5" x14ac:dyDescent="0.25">
      <c r="A505" s="245" t="s">
        <v>719</v>
      </c>
      <c r="B505" s="354" t="s">
        <v>721</v>
      </c>
      <c r="C505" s="408"/>
      <c r="D505" s="276">
        <f>D506</f>
        <v>2500</v>
      </c>
      <c r="E505" s="382">
        <f t="shared" ref="E505:F505" si="159">E506</f>
        <v>0</v>
      </c>
      <c r="F505" s="276">
        <f t="shared" si="159"/>
        <v>0</v>
      </c>
      <c r="G505" s="64"/>
    </row>
    <row r="506" spans="1:7" x14ac:dyDescent="0.25">
      <c r="A506" s="245" t="s">
        <v>116</v>
      </c>
      <c r="B506" s="354" t="s">
        <v>721</v>
      </c>
      <c r="C506" s="404">
        <v>200</v>
      </c>
      <c r="D506" s="276">
        <f>D507</f>
        <v>2500</v>
      </c>
      <c r="E506" s="382">
        <f t="shared" ref="E506:F506" si="160">E507</f>
        <v>0</v>
      </c>
      <c r="F506" s="276">
        <f t="shared" si="160"/>
        <v>0</v>
      </c>
      <c r="G506" s="64"/>
    </row>
    <row r="507" spans="1:7" x14ac:dyDescent="0.25">
      <c r="A507" s="245" t="s">
        <v>50</v>
      </c>
      <c r="B507" s="354" t="s">
        <v>721</v>
      </c>
      <c r="C507" s="408">
        <v>240</v>
      </c>
      <c r="D507" s="276">
        <f>'Функц. 2026-2028'!F303</f>
        <v>2500</v>
      </c>
      <c r="E507" s="382">
        <f>'Функц. 2026-2028'!H303</f>
        <v>0</v>
      </c>
      <c r="F507" s="276">
        <f>'Функц. 2026-2028'!J303</f>
        <v>0</v>
      </c>
      <c r="G507" s="64"/>
    </row>
    <row r="508" spans="1:7" ht="31.5" x14ac:dyDescent="0.25">
      <c r="A508" s="245" t="s">
        <v>638</v>
      </c>
      <c r="B508" s="354" t="s">
        <v>476</v>
      </c>
      <c r="C508" s="408"/>
      <c r="D508" s="276">
        <f>D509+D512</f>
        <v>92695</v>
      </c>
      <c r="E508" s="382">
        <f t="shared" ref="E508:F508" si="161">E509+E512</f>
        <v>21548</v>
      </c>
      <c r="F508" s="276">
        <f t="shared" si="161"/>
        <v>27475.8</v>
      </c>
      <c r="G508" s="64"/>
    </row>
    <row r="509" spans="1:7" ht="31.5" x14ac:dyDescent="0.25">
      <c r="A509" s="245" t="s">
        <v>613</v>
      </c>
      <c r="B509" s="354" t="s">
        <v>637</v>
      </c>
      <c r="C509" s="408"/>
      <c r="D509" s="276">
        <f t="shared" ref="D509:F509" si="162">D510</f>
        <v>21548</v>
      </c>
      <c r="E509" s="382">
        <f t="shared" si="162"/>
        <v>21548</v>
      </c>
      <c r="F509" s="276">
        <f t="shared" si="162"/>
        <v>27475.8</v>
      </c>
      <c r="G509" s="64"/>
    </row>
    <row r="510" spans="1:7" x14ac:dyDescent="0.25">
      <c r="A510" s="245" t="s">
        <v>116</v>
      </c>
      <c r="B510" s="354" t="s">
        <v>637</v>
      </c>
      <c r="C510" s="408">
        <v>200</v>
      </c>
      <c r="D510" s="276">
        <f>'Функц. 2026-2028'!F306</f>
        <v>21548</v>
      </c>
      <c r="E510" s="382">
        <f>'Функц. 2026-2028'!H306</f>
        <v>21548</v>
      </c>
      <c r="F510" s="276">
        <f>'Функц. 2026-2028'!J306</f>
        <v>27475.8</v>
      </c>
      <c r="G510" s="64"/>
    </row>
    <row r="511" spans="1:7" x14ac:dyDescent="0.25">
      <c r="A511" s="245" t="s">
        <v>50</v>
      </c>
      <c r="B511" s="354" t="s">
        <v>637</v>
      </c>
      <c r="C511" s="408">
        <v>240</v>
      </c>
      <c r="D511" s="276">
        <f>'Функц. 2026-2028'!F307</f>
        <v>21548</v>
      </c>
      <c r="E511" s="382">
        <f>'Функц. 2026-2028'!H307</f>
        <v>21548</v>
      </c>
      <c r="F511" s="276">
        <f>'Функц. 2026-2028'!J307</f>
        <v>27475.8</v>
      </c>
      <c r="G511" s="64"/>
    </row>
    <row r="512" spans="1:7" ht="31.5" x14ac:dyDescent="0.25">
      <c r="A512" s="249" t="s">
        <v>722</v>
      </c>
      <c r="B512" s="354" t="s">
        <v>749</v>
      </c>
      <c r="C512" s="408"/>
      <c r="D512" s="276">
        <f>D513</f>
        <v>71147</v>
      </c>
      <c r="E512" s="382">
        <f t="shared" ref="E512:F513" si="163">E513</f>
        <v>0</v>
      </c>
      <c r="F512" s="276">
        <f t="shared" si="163"/>
        <v>0</v>
      </c>
      <c r="G512" s="64"/>
    </row>
    <row r="513" spans="1:7" x14ac:dyDescent="0.25">
      <c r="A513" s="245" t="s">
        <v>116</v>
      </c>
      <c r="B513" s="354" t="s">
        <v>749</v>
      </c>
      <c r="C513" s="408">
        <v>200</v>
      </c>
      <c r="D513" s="276">
        <f>D514</f>
        <v>71147</v>
      </c>
      <c r="E513" s="382">
        <f t="shared" si="163"/>
        <v>0</v>
      </c>
      <c r="F513" s="276">
        <f t="shared" si="163"/>
        <v>0</v>
      </c>
      <c r="G513" s="64"/>
    </row>
    <row r="514" spans="1:7" x14ac:dyDescent="0.25">
      <c r="A514" s="245" t="s">
        <v>50</v>
      </c>
      <c r="B514" s="354" t="s">
        <v>749</v>
      </c>
      <c r="C514" s="408">
        <v>240</v>
      </c>
      <c r="D514" s="276">
        <f>'Функц. 2026-2028'!F310</f>
        <v>71147</v>
      </c>
      <c r="E514" s="382">
        <f>'Функц. 2026-2028'!H310</f>
        <v>0</v>
      </c>
      <c r="F514" s="276">
        <f>'Функц. 2026-2028'!J310</f>
        <v>0</v>
      </c>
      <c r="G514" s="64"/>
    </row>
    <row r="515" spans="1:7" x14ac:dyDescent="0.25">
      <c r="A515" s="254" t="s">
        <v>633</v>
      </c>
      <c r="B515" s="354" t="s">
        <v>632</v>
      </c>
      <c r="C515" s="408"/>
      <c r="D515" s="276">
        <f>D516</f>
        <v>27376</v>
      </c>
      <c r="E515" s="382">
        <f t="shared" ref="E515:F516" si="164">E516</f>
        <v>10102.4</v>
      </c>
      <c r="F515" s="276">
        <f t="shared" si="164"/>
        <v>10466</v>
      </c>
      <c r="G515" s="64"/>
    </row>
    <row r="516" spans="1:7" x14ac:dyDescent="0.25">
      <c r="A516" s="245" t="s">
        <v>634</v>
      </c>
      <c r="B516" s="354" t="s">
        <v>635</v>
      </c>
      <c r="C516" s="408"/>
      <c r="D516" s="276">
        <f>D517</f>
        <v>27376</v>
      </c>
      <c r="E516" s="382">
        <f t="shared" si="164"/>
        <v>10102.4</v>
      </c>
      <c r="F516" s="276">
        <f t="shared" si="164"/>
        <v>10466</v>
      </c>
      <c r="G516" s="64"/>
    </row>
    <row r="517" spans="1:7" x14ac:dyDescent="0.25">
      <c r="A517" s="245" t="s">
        <v>329</v>
      </c>
      <c r="B517" s="354" t="s">
        <v>636</v>
      </c>
      <c r="C517" s="408"/>
      <c r="D517" s="276">
        <f>D520+D518</f>
        <v>27376</v>
      </c>
      <c r="E517" s="382">
        <f t="shared" ref="E517:F517" si="165">E520+E518</f>
        <v>10102.4</v>
      </c>
      <c r="F517" s="276">
        <f t="shared" si="165"/>
        <v>10466</v>
      </c>
      <c r="G517" s="64"/>
    </row>
    <row r="518" spans="1:7" x14ac:dyDescent="0.25">
      <c r="A518" s="245" t="s">
        <v>116</v>
      </c>
      <c r="B518" s="354" t="s">
        <v>636</v>
      </c>
      <c r="C518" s="408">
        <v>200</v>
      </c>
      <c r="D518" s="276">
        <f>D519</f>
        <v>6520</v>
      </c>
      <c r="E518" s="382">
        <f t="shared" ref="E518:F518" si="166">E519</f>
        <v>0</v>
      </c>
      <c r="F518" s="276">
        <f t="shared" si="166"/>
        <v>0</v>
      </c>
      <c r="G518" s="64"/>
    </row>
    <row r="519" spans="1:7" x14ac:dyDescent="0.25">
      <c r="A519" s="245" t="s">
        <v>50</v>
      </c>
      <c r="B519" s="354" t="s">
        <v>636</v>
      </c>
      <c r="C519" s="408">
        <v>240</v>
      </c>
      <c r="D519" s="276">
        <f>'Функц. 2026-2028'!F315</f>
        <v>6520</v>
      </c>
      <c r="E519" s="382">
        <f>'Функц. 2026-2028'!H315</f>
        <v>0</v>
      </c>
      <c r="F519" s="276">
        <f>'Функц. 2026-2028'!J315</f>
        <v>0</v>
      </c>
      <c r="G519" s="64"/>
    </row>
    <row r="520" spans="1:7" ht="31.5" x14ac:dyDescent="0.25">
      <c r="A520" s="219" t="s">
        <v>58</v>
      </c>
      <c r="B520" s="354" t="s">
        <v>636</v>
      </c>
      <c r="C520" s="408">
        <v>600</v>
      </c>
      <c r="D520" s="276">
        <f>D521</f>
        <v>20856</v>
      </c>
      <c r="E520" s="382">
        <f t="shared" ref="E520:F520" si="167">E521</f>
        <v>10102.4</v>
      </c>
      <c r="F520" s="276">
        <f t="shared" si="167"/>
        <v>10466</v>
      </c>
      <c r="G520" s="64"/>
    </row>
    <row r="521" spans="1:7" x14ac:dyDescent="0.25">
      <c r="A521" s="219" t="s">
        <v>59</v>
      </c>
      <c r="B521" s="354" t="s">
        <v>636</v>
      </c>
      <c r="C521" s="408">
        <v>610</v>
      </c>
      <c r="D521" s="276">
        <f>'Функц. 2026-2028'!F317</f>
        <v>20856</v>
      </c>
      <c r="E521" s="382">
        <f>'Функц. 2026-2028'!H317</f>
        <v>10102.4</v>
      </c>
      <c r="F521" s="276">
        <f>'Функц. 2026-2028'!J317</f>
        <v>10466</v>
      </c>
      <c r="G521" s="64"/>
    </row>
    <row r="522" spans="1:7" x14ac:dyDescent="0.25">
      <c r="A522" s="174" t="s">
        <v>46</v>
      </c>
      <c r="B522" s="106" t="s">
        <v>326</v>
      </c>
      <c r="C522" s="381"/>
      <c r="D522" s="276">
        <f t="shared" ref="D522:F525" si="168">D523</f>
        <v>88512</v>
      </c>
      <c r="E522" s="382">
        <f t="shared" si="168"/>
        <v>55697.1</v>
      </c>
      <c r="F522" s="276">
        <f t="shared" si="168"/>
        <v>57218.9</v>
      </c>
      <c r="G522" s="64"/>
    </row>
    <row r="523" spans="1:7" ht="31.5" x14ac:dyDescent="0.25">
      <c r="A523" s="174" t="s">
        <v>183</v>
      </c>
      <c r="B523" s="106" t="s">
        <v>327</v>
      </c>
      <c r="C523" s="194"/>
      <c r="D523" s="276">
        <f t="shared" si="168"/>
        <v>88512</v>
      </c>
      <c r="E523" s="382">
        <f t="shared" si="168"/>
        <v>55697.1</v>
      </c>
      <c r="F523" s="276">
        <f t="shared" si="168"/>
        <v>57218.9</v>
      </c>
      <c r="G523" s="64"/>
    </row>
    <row r="524" spans="1:7" ht="31.5" x14ac:dyDescent="0.25">
      <c r="A524" s="254" t="s">
        <v>631</v>
      </c>
      <c r="B524" s="354" t="s">
        <v>630</v>
      </c>
      <c r="C524" s="194"/>
      <c r="D524" s="276">
        <f t="shared" si="168"/>
        <v>88512</v>
      </c>
      <c r="E524" s="382">
        <f t="shared" si="168"/>
        <v>55697.1</v>
      </c>
      <c r="F524" s="276">
        <f t="shared" si="168"/>
        <v>57218.9</v>
      </c>
      <c r="G524" s="64"/>
    </row>
    <row r="525" spans="1:7" ht="31.5" x14ac:dyDescent="0.25">
      <c r="A525" s="219" t="s">
        <v>58</v>
      </c>
      <c r="B525" s="354" t="s">
        <v>630</v>
      </c>
      <c r="C525" s="194">
        <v>600</v>
      </c>
      <c r="D525" s="276">
        <f t="shared" si="168"/>
        <v>88512</v>
      </c>
      <c r="E525" s="382">
        <f t="shared" si="168"/>
        <v>55697.1</v>
      </c>
      <c r="F525" s="276">
        <f t="shared" si="168"/>
        <v>57218.9</v>
      </c>
      <c r="G525" s="64"/>
    </row>
    <row r="526" spans="1:7" x14ac:dyDescent="0.25">
      <c r="A526" s="219" t="s">
        <v>59</v>
      </c>
      <c r="B526" s="354" t="s">
        <v>630</v>
      </c>
      <c r="C526" s="194">
        <v>610</v>
      </c>
      <c r="D526" s="276">
        <f>'Функц. 2026-2028'!F322</f>
        <v>88512</v>
      </c>
      <c r="E526" s="382">
        <f>'Функц. 2026-2028'!H322</f>
        <v>55697.1</v>
      </c>
      <c r="F526" s="276">
        <f>'Функц. 2026-2028'!J322</f>
        <v>57218.9</v>
      </c>
      <c r="G526" s="64"/>
    </row>
    <row r="527" spans="1:7" x14ac:dyDescent="0.25">
      <c r="A527" s="222" t="s">
        <v>224</v>
      </c>
      <c r="B527" s="355" t="s">
        <v>225</v>
      </c>
      <c r="C527" s="414"/>
      <c r="D527" s="281">
        <f>D533+D550+D528</f>
        <v>65652.5</v>
      </c>
      <c r="E527" s="400">
        <f>E533+E550+E528</f>
        <v>62055.6</v>
      </c>
      <c r="F527" s="281">
        <f>F533+F550+F528</f>
        <v>66093.100000000006</v>
      </c>
      <c r="G527" s="64"/>
    </row>
    <row r="528" spans="1:7" ht="47.25" x14ac:dyDescent="0.25">
      <c r="A528" s="249" t="s">
        <v>726</v>
      </c>
      <c r="B528" s="354" t="s">
        <v>729</v>
      </c>
      <c r="C528" s="408"/>
      <c r="D528" s="276">
        <f>D529</f>
        <v>1537</v>
      </c>
      <c r="E528" s="382">
        <f t="shared" ref="E528:F531" si="169">E529</f>
        <v>1537</v>
      </c>
      <c r="F528" s="276">
        <f t="shared" si="169"/>
        <v>1537</v>
      </c>
      <c r="G528" s="64"/>
    </row>
    <row r="529" spans="1:30" ht="47.25" x14ac:dyDescent="0.25">
      <c r="A529" s="249" t="s">
        <v>727</v>
      </c>
      <c r="B529" s="354" t="s">
        <v>730</v>
      </c>
      <c r="C529" s="408"/>
      <c r="D529" s="276">
        <f>D530</f>
        <v>1537</v>
      </c>
      <c r="E529" s="382">
        <f t="shared" si="169"/>
        <v>1537</v>
      </c>
      <c r="F529" s="276">
        <f t="shared" si="169"/>
        <v>1537</v>
      </c>
      <c r="G529" s="64"/>
    </row>
    <row r="530" spans="1:30" ht="78.75" x14ac:dyDescent="0.25">
      <c r="A530" s="249" t="s">
        <v>728</v>
      </c>
      <c r="B530" s="354" t="s">
        <v>731</v>
      </c>
      <c r="C530" s="408"/>
      <c r="D530" s="276">
        <f>D531</f>
        <v>1537</v>
      </c>
      <c r="E530" s="382">
        <f t="shared" si="169"/>
        <v>1537</v>
      </c>
      <c r="F530" s="276">
        <f t="shared" si="169"/>
        <v>1537</v>
      </c>
      <c r="G530" s="64"/>
    </row>
    <row r="531" spans="1:30" ht="31.5" x14ac:dyDescent="0.25">
      <c r="A531" s="245" t="s">
        <v>58</v>
      </c>
      <c r="B531" s="354" t="s">
        <v>731</v>
      </c>
      <c r="C531" s="408">
        <v>600</v>
      </c>
      <c r="D531" s="276">
        <f>D532</f>
        <v>1537</v>
      </c>
      <c r="E531" s="382">
        <f t="shared" si="169"/>
        <v>1537</v>
      </c>
      <c r="F531" s="276">
        <f t="shared" si="169"/>
        <v>1537</v>
      </c>
      <c r="G531" s="64"/>
    </row>
    <row r="532" spans="1:30" x14ac:dyDescent="0.25">
      <c r="A532" s="245" t="s">
        <v>59</v>
      </c>
      <c r="B532" s="354" t="s">
        <v>731</v>
      </c>
      <c r="C532" s="408">
        <v>610</v>
      </c>
      <c r="D532" s="276">
        <f>'Функц. 2026-2028'!F182</f>
        <v>1537</v>
      </c>
      <c r="E532" s="382">
        <f>'Функц. 2026-2028'!H182</f>
        <v>1537</v>
      </c>
      <c r="F532" s="276">
        <f>'Функц. 2026-2028'!J182</f>
        <v>1537</v>
      </c>
      <c r="G532" s="64"/>
    </row>
    <row r="533" spans="1:30" ht="31.5" x14ac:dyDescent="0.25">
      <c r="A533" s="174" t="s">
        <v>227</v>
      </c>
      <c r="B533" s="106" t="s">
        <v>228</v>
      </c>
      <c r="C533" s="422"/>
      <c r="D533" s="276">
        <f>D534+D542+D538+D547</f>
        <v>8966.5</v>
      </c>
      <c r="E533" s="382">
        <f t="shared" ref="E533:F533" si="170">E534+E542+E538+E547</f>
        <v>6613.6</v>
      </c>
      <c r="F533" s="276">
        <f t="shared" si="170"/>
        <v>8830.1</v>
      </c>
      <c r="G533" s="382" t="e">
        <f>#REF!+G534+G542+G538+G547</f>
        <v>#REF!</v>
      </c>
      <c r="H533" s="276" t="e">
        <f>#REF!+H534+H542+H538+H547</f>
        <v>#REF!</v>
      </c>
      <c r="I533" s="276" t="e">
        <f>#REF!+I534+I542+I538+I547</f>
        <v>#REF!</v>
      </c>
      <c r="J533" s="276" t="e">
        <f>#REF!+J534+J542+J538+J547</f>
        <v>#REF!</v>
      </c>
      <c r="K533" s="276" t="e">
        <f>#REF!+K534+K542+K538+K547</f>
        <v>#REF!</v>
      </c>
      <c r="L533" s="276" t="e">
        <f>#REF!+L534+L542+L538+L547</f>
        <v>#REF!</v>
      </c>
      <c r="M533" s="276" t="e">
        <f>#REF!+M534+M542+M538+M547</f>
        <v>#REF!</v>
      </c>
      <c r="N533" s="276" t="e">
        <f>#REF!+N534+N542+N538+N547</f>
        <v>#REF!</v>
      </c>
      <c r="O533" s="276" t="e">
        <f>#REF!+O534+O542+O538+O547</f>
        <v>#REF!</v>
      </c>
      <c r="P533" s="276" t="e">
        <f>#REF!+P534+P542+P538+P547</f>
        <v>#REF!</v>
      </c>
      <c r="Q533" s="276" t="e">
        <f>#REF!+Q534+Q542+Q538+Q547</f>
        <v>#REF!</v>
      </c>
      <c r="R533" s="276" t="e">
        <f>#REF!+R534+R542+R538+R547</f>
        <v>#REF!</v>
      </c>
      <c r="S533" s="276" t="e">
        <f>#REF!+S534+S542+S538+S547</f>
        <v>#REF!</v>
      </c>
      <c r="T533" s="276" t="e">
        <f>#REF!+T534+T542+T538+T547</f>
        <v>#REF!</v>
      </c>
      <c r="U533" s="276" t="e">
        <f>#REF!+U534+U542+U538+U547</f>
        <v>#REF!</v>
      </c>
      <c r="V533" s="276" t="e">
        <f>#REF!+V534+V542+V538+V547</f>
        <v>#REF!</v>
      </c>
      <c r="W533" s="276" t="e">
        <f>#REF!+W534+W542+W538+W547</f>
        <v>#REF!</v>
      </c>
      <c r="X533" s="276" t="e">
        <f>#REF!+X534+X542+X538+X547</f>
        <v>#REF!</v>
      </c>
      <c r="Y533" s="276" t="e">
        <f>#REF!+Y534+Y542+Y538+Y547</f>
        <v>#REF!</v>
      </c>
      <c r="Z533" s="276" t="e">
        <f>#REF!+Z534+Z542+Z538+Z547</f>
        <v>#REF!</v>
      </c>
      <c r="AA533" s="276" t="e">
        <f>#REF!+AA534+AA542+AA538+AA547</f>
        <v>#REF!</v>
      </c>
      <c r="AB533" s="276" t="e">
        <f>#REF!+AB534+AB542+AB538+AB547</f>
        <v>#REF!</v>
      </c>
      <c r="AC533" s="276" t="e">
        <f>#REF!+AC534+AC542+AC538+AC547</f>
        <v>#REF!</v>
      </c>
      <c r="AD533" s="276" t="e">
        <f>#REF!+AD534+AD542+AD538+AD547</f>
        <v>#REF!</v>
      </c>
    </row>
    <row r="534" spans="1:30" x14ac:dyDescent="0.25">
      <c r="A534" s="163" t="s">
        <v>354</v>
      </c>
      <c r="B534" s="106" t="s">
        <v>355</v>
      </c>
      <c r="C534" s="422"/>
      <c r="D534" s="276">
        <f t="shared" ref="D534:F536" si="171">D535</f>
        <v>2650</v>
      </c>
      <c r="E534" s="382">
        <f t="shared" si="171"/>
        <v>2728</v>
      </c>
      <c r="F534" s="276">
        <f t="shared" si="171"/>
        <v>2843.1</v>
      </c>
      <c r="G534" s="64"/>
    </row>
    <row r="535" spans="1:30" x14ac:dyDescent="0.25">
      <c r="A535" s="162" t="s">
        <v>356</v>
      </c>
      <c r="B535" s="106" t="s">
        <v>357</v>
      </c>
      <c r="C535" s="403"/>
      <c r="D535" s="276">
        <f t="shared" si="171"/>
        <v>2650</v>
      </c>
      <c r="E535" s="382">
        <f t="shared" si="171"/>
        <v>2728</v>
      </c>
      <c r="F535" s="276">
        <f t="shared" si="171"/>
        <v>2843.1</v>
      </c>
      <c r="G535" s="64"/>
    </row>
    <row r="536" spans="1:30" x14ac:dyDescent="0.25">
      <c r="A536" s="284" t="s">
        <v>116</v>
      </c>
      <c r="B536" s="106" t="s">
        <v>357</v>
      </c>
      <c r="C536" s="194">
        <v>200</v>
      </c>
      <c r="D536" s="276">
        <f t="shared" si="171"/>
        <v>2650</v>
      </c>
      <c r="E536" s="382">
        <f t="shared" si="171"/>
        <v>2728</v>
      </c>
      <c r="F536" s="276">
        <f t="shared" si="171"/>
        <v>2843.1</v>
      </c>
      <c r="G536" s="64"/>
    </row>
    <row r="537" spans="1:30" x14ac:dyDescent="0.25">
      <c r="A537" s="284" t="s">
        <v>50</v>
      </c>
      <c r="B537" s="106" t="s">
        <v>357</v>
      </c>
      <c r="C537" s="194">
        <v>240</v>
      </c>
      <c r="D537" s="276">
        <f>'Функц. 2026-2028'!F335</f>
        <v>2650</v>
      </c>
      <c r="E537" s="382">
        <f>'Функц. 2026-2028'!H335</f>
        <v>2728</v>
      </c>
      <c r="F537" s="276">
        <f>'Функц. 2026-2028'!J335</f>
        <v>2843.1</v>
      </c>
      <c r="G537" s="64"/>
    </row>
    <row r="538" spans="1:30" x14ac:dyDescent="0.25">
      <c r="A538" s="163" t="s">
        <v>372</v>
      </c>
      <c r="B538" s="106" t="s">
        <v>373</v>
      </c>
      <c r="C538" s="194"/>
      <c r="D538" s="276">
        <f t="shared" ref="D538:F540" si="172">D539</f>
        <v>170.1</v>
      </c>
      <c r="E538" s="382">
        <f t="shared" si="172"/>
        <v>170.1</v>
      </c>
      <c r="F538" s="276">
        <f t="shared" si="172"/>
        <v>170.1</v>
      </c>
      <c r="G538" s="64"/>
    </row>
    <row r="539" spans="1:30" x14ac:dyDescent="0.25">
      <c r="A539" s="162" t="s">
        <v>374</v>
      </c>
      <c r="B539" s="106" t="s">
        <v>375</v>
      </c>
      <c r="C539" s="194"/>
      <c r="D539" s="276">
        <f t="shared" si="172"/>
        <v>170.1</v>
      </c>
      <c r="E539" s="382">
        <f t="shared" si="172"/>
        <v>170.1</v>
      </c>
      <c r="F539" s="276">
        <f t="shared" si="172"/>
        <v>170.1</v>
      </c>
      <c r="G539" s="64"/>
    </row>
    <row r="540" spans="1:30" x14ac:dyDescent="0.25">
      <c r="A540" s="284" t="s">
        <v>116</v>
      </c>
      <c r="B540" s="106" t="s">
        <v>375</v>
      </c>
      <c r="C540" s="194">
        <v>200</v>
      </c>
      <c r="D540" s="276">
        <f t="shared" si="172"/>
        <v>170.1</v>
      </c>
      <c r="E540" s="382">
        <f t="shared" si="172"/>
        <v>170.1</v>
      </c>
      <c r="F540" s="276">
        <f t="shared" si="172"/>
        <v>170.1</v>
      </c>
      <c r="G540" s="64"/>
    </row>
    <row r="541" spans="1:30" x14ac:dyDescent="0.25">
      <c r="A541" s="284" t="s">
        <v>50</v>
      </c>
      <c r="B541" s="106" t="s">
        <v>375</v>
      </c>
      <c r="C541" s="194">
        <v>240</v>
      </c>
      <c r="D541" s="276">
        <f>'Функц. 2026-2028'!F339</f>
        <v>170.1</v>
      </c>
      <c r="E541" s="382">
        <f>'Функц. 2026-2028'!H339</f>
        <v>170.1</v>
      </c>
      <c r="F541" s="276">
        <f>'Функц. 2026-2028'!J339</f>
        <v>170.1</v>
      </c>
      <c r="G541" s="64"/>
    </row>
    <row r="542" spans="1:30" x14ac:dyDescent="0.25">
      <c r="A542" s="163" t="s">
        <v>358</v>
      </c>
      <c r="B542" s="106" t="s">
        <v>359</v>
      </c>
      <c r="C542" s="194"/>
      <c r="D542" s="276">
        <f t="shared" ref="D542:F544" si="173">D543</f>
        <v>300</v>
      </c>
      <c r="E542" s="382">
        <f t="shared" si="173"/>
        <v>300</v>
      </c>
      <c r="F542" s="276">
        <f t="shared" si="173"/>
        <v>300</v>
      </c>
      <c r="G542" s="64"/>
    </row>
    <row r="543" spans="1:30" x14ac:dyDescent="0.25">
      <c r="A543" s="162" t="s">
        <v>360</v>
      </c>
      <c r="B543" s="106" t="s">
        <v>361</v>
      </c>
      <c r="C543" s="194"/>
      <c r="D543" s="276">
        <f t="shared" si="173"/>
        <v>300</v>
      </c>
      <c r="E543" s="382">
        <f t="shared" si="173"/>
        <v>300</v>
      </c>
      <c r="F543" s="276">
        <f t="shared" si="173"/>
        <v>300</v>
      </c>
      <c r="G543" s="64"/>
    </row>
    <row r="544" spans="1:30" x14ac:dyDescent="0.25">
      <c r="A544" s="284" t="s">
        <v>116</v>
      </c>
      <c r="B544" s="106" t="s">
        <v>361</v>
      </c>
      <c r="C544" s="194">
        <v>200</v>
      </c>
      <c r="D544" s="276">
        <f t="shared" si="173"/>
        <v>300</v>
      </c>
      <c r="E544" s="382">
        <f t="shared" si="173"/>
        <v>300</v>
      </c>
      <c r="F544" s="276">
        <f t="shared" si="173"/>
        <v>300</v>
      </c>
      <c r="G544" s="64"/>
    </row>
    <row r="545" spans="1:7" x14ac:dyDescent="0.25">
      <c r="A545" s="284" t="s">
        <v>50</v>
      </c>
      <c r="B545" s="106" t="s">
        <v>361</v>
      </c>
      <c r="C545" s="194">
        <v>240</v>
      </c>
      <c r="D545" s="276">
        <f>'Функц. 2026-2028'!F343</f>
        <v>300</v>
      </c>
      <c r="E545" s="382">
        <f>'Функц. 2026-2028'!H343</f>
        <v>300</v>
      </c>
      <c r="F545" s="276">
        <f>'Функц. 2026-2028'!J343</f>
        <v>300</v>
      </c>
      <c r="G545" s="64"/>
    </row>
    <row r="546" spans="1:7" x14ac:dyDescent="0.25">
      <c r="A546" s="284" t="s">
        <v>748</v>
      </c>
      <c r="B546" s="354" t="s">
        <v>747</v>
      </c>
      <c r="C546" s="404"/>
      <c r="D546" s="276">
        <f>D547</f>
        <v>5846.4000000000005</v>
      </c>
      <c r="E546" s="382">
        <f t="shared" ref="E546:F546" si="174">E547</f>
        <v>3415.5</v>
      </c>
      <c r="F546" s="276">
        <f t="shared" si="174"/>
        <v>5516.9000000000005</v>
      </c>
      <c r="G546" s="64"/>
    </row>
    <row r="547" spans="1:7" ht="31.5" x14ac:dyDescent="0.25">
      <c r="A547" s="284" t="s">
        <v>682</v>
      </c>
      <c r="B547" s="354" t="s">
        <v>681</v>
      </c>
      <c r="C547" s="381"/>
      <c r="D547" s="276">
        <f>D548</f>
        <v>5846.4000000000005</v>
      </c>
      <c r="E547" s="382">
        <f t="shared" ref="E547:F547" si="175">E548</f>
        <v>3415.5</v>
      </c>
      <c r="F547" s="276">
        <f t="shared" si="175"/>
        <v>5516.9000000000005</v>
      </c>
      <c r="G547" s="64"/>
    </row>
    <row r="548" spans="1:7" ht="31.5" x14ac:dyDescent="0.25">
      <c r="A548" s="284" t="s">
        <v>58</v>
      </c>
      <c r="B548" s="354" t="s">
        <v>681</v>
      </c>
      <c r="C548" s="381">
        <v>600</v>
      </c>
      <c r="D548" s="276">
        <f>D549</f>
        <v>5846.4000000000005</v>
      </c>
      <c r="E548" s="382">
        <f t="shared" ref="E548:F548" si="176">E549</f>
        <v>3415.5</v>
      </c>
      <c r="F548" s="276">
        <f t="shared" si="176"/>
        <v>5516.9000000000005</v>
      </c>
      <c r="G548" s="64"/>
    </row>
    <row r="549" spans="1:7" x14ac:dyDescent="0.25">
      <c r="A549" s="284" t="s">
        <v>59</v>
      </c>
      <c r="B549" s="354" t="s">
        <v>681</v>
      </c>
      <c r="C549" s="381">
        <v>610</v>
      </c>
      <c r="D549" s="276">
        <f>'Функц. 2026-2028'!F623</f>
        <v>5846.4000000000005</v>
      </c>
      <c r="E549" s="382">
        <f>'Функц. 2026-2028'!H623</f>
        <v>3415.5</v>
      </c>
      <c r="F549" s="276">
        <f>'Функц. 2026-2028'!J623</f>
        <v>5516.9000000000005</v>
      </c>
      <c r="G549" s="64"/>
    </row>
    <row r="550" spans="1:7" x14ac:dyDescent="0.25">
      <c r="A550" s="284" t="s">
        <v>46</v>
      </c>
      <c r="B550" s="106" t="s">
        <v>508</v>
      </c>
      <c r="C550" s="381"/>
      <c r="D550" s="276">
        <f t="shared" ref="D550:F553" si="177">D551</f>
        <v>55149</v>
      </c>
      <c r="E550" s="382">
        <f t="shared" si="177"/>
        <v>53905</v>
      </c>
      <c r="F550" s="276">
        <f t="shared" si="177"/>
        <v>55726</v>
      </c>
      <c r="G550" s="64"/>
    </row>
    <row r="551" spans="1:7" ht="31.5" x14ac:dyDescent="0.25">
      <c r="A551" s="284" t="s">
        <v>312</v>
      </c>
      <c r="B551" s="106" t="s">
        <v>509</v>
      </c>
      <c r="C551" s="381"/>
      <c r="D551" s="276">
        <f t="shared" si="177"/>
        <v>55149</v>
      </c>
      <c r="E551" s="382">
        <f t="shared" si="177"/>
        <v>53905</v>
      </c>
      <c r="F551" s="276">
        <f t="shared" si="177"/>
        <v>55726</v>
      </c>
      <c r="G551" s="64"/>
    </row>
    <row r="552" spans="1:7" ht="31.5" x14ac:dyDescent="0.25">
      <c r="A552" s="284" t="s">
        <v>226</v>
      </c>
      <c r="B552" s="106" t="s">
        <v>510</v>
      </c>
      <c r="C552" s="381"/>
      <c r="D552" s="276">
        <f t="shared" si="177"/>
        <v>55149</v>
      </c>
      <c r="E552" s="382">
        <f t="shared" si="177"/>
        <v>53905</v>
      </c>
      <c r="F552" s="276">
        <f t="shared" si="177"/>
        <v>55726</v>
      </c>
      <c r="G552" s="64"/>
    </row>
    <row r="553" spans="1:7" ht="31.5" x14ac:dyDescent="0.25">
      <c r="A553" s="284" t="s">
        <v>58</v>
      </c>
      <c r="B553" s="106" t="s">
        <v>510</v>
      </c>
      <c r="C553" s="381">
        <v>600</v>
      </c>
      <c r="D553" s="276">
        <f t="shared" si="177"/>
        <v>55149</v>
      </c>
      <c r="E553" s="382">
        <f t="shared" si="177"/>
        <v>53905</v>
      </c>
      <c r="F553" s="276">
        <f t="shared" si="177"/>
        <v>55726</v>
      </c>
      <c r="G553" s="64"/>
    </row>
    <row r="554" spans="1:7" s="4" customFormat="1" x14ac:dyDescent="0.25">
      <c r="A554" s="284" t="s">
        <v>59</v>
      </c>
      <c r="B554" s="106" t="s">
        <v>510</v>
      </c>
      <c r="C554" s="381">
        <v>610</v>
      </c>
      <c r="D554" s="276">
        <f>'Функц. 2026-2028'!F187</f>
        <v>55149</v>
      </c>
      <c r="E554" s="382">
        <f>'Функц. 2026-2028'!H187</f>
        <v>53905</v>
      </c>
      <c r="F554" s="276">
        <f>'Функц. 2026-2028'!J187</f>
        <v>55726</v>
      </c>
      <c r="G554" s="180"/>
    </row>
    <row r="555" spans="1:7" x14ac:dyDescent="0.25">
      <c r="A555" s="223" t="s">
        <v>238</v>
      </c>
      <c r="B555" s="355" t="s">
        <v>239</v>
      </c>
      <c r="C555" s="414"/>
      <c r="D555" s="281">
        <f t="shared" ref="D555:F556" si="178">D556</f>
        <v>700</v>
      </c>
      <c r="E555" s="400">
        <f t="shared" si="178"/>
        <v>0</v>
      </c>
      <c r="F555" s="281">
        <f t="shared" si="178"/>
        <v>0</v>
      </c>
      <c r="G555" s="64"/>
    </row>
    <row r="556" spans="1:7" ht="31.5" x14ac:dyDescent="0.25">
      <c r="A556" s="171" t="s">
        <v>669</v>
      </c>
      <c r="B556" s="106" t="s">
        <v>240</v>
      </c>
      <c r="C556" s="381"/>
      <c r="D556" s="276">
        <f t="shared" si="178"/>
        <v>700</v>
      </c>
      <c r="E556" s="382">
        <f t="shared" si="178"/>
        <v>0</v>
      </c>
      <c r="F556" s="276">
        <f t="shared" si="178"/>
        <v>0</v>
      </c>
      <c r="G556" s="64"/>
    </row>
    <row r="557" spans="1:7" ht="31.5" x14ac:dyDescent="0.25">
      <c r="A557" s="171" t="s">
        <v>571</v>
      </c>
      <c r="B557" s="106" t="s">
        <v>568</v>
      </c>
      <c r="C557" s="194"/>
      <c r="D557" s="276">
        <f t="shared" ref="D557:F558" si="179">D558</f>
        <v>700</v>
      </c>
      <c r="E557" s="382">
        <f t="shared" si="179"/>
        <v>0</v>
      </c>
      <c r="F557" s="276">
        <f t="shared" si="179"/>
        <v>0</v>
      </c>
      <c r="G557" s="64"/>
    </row>
    <row r="558" spans="1:7" ht="31.5" x14ac:dyDescent="0.25">
      <c r="A558" s="160" t="s">
        <v>570</v>
      </c>
      <c r="B558" s="106" t="s">
        <v>569</v>
      </c>
      <c r="C558" s="194"/>
      <c r="D558" s="276">
        <f>D559</f>
        <v>700</v>
      </c>
      <c r="E558" s="382">
        <f t="shared" si="179"/>
        <v>0</v>
      </c>
      <c r="F558" s="276">
        <f t="shared" si="179"/>
        <v>0</v>
      </c>
      <c r="G558" s="64"/>
    </row>
    <row r="559" spans="1:7" x14ac:dyDescent="0.25">
      <c r="A559" s="173" t="s">
        <v>116</v>
      </c>
      <c r="B559" s="106" t="s">
        <v>569</v>
      </c>
      <c r="C559" s="194">
        <v>200</v>
      </c>
      <c r="D559" s="276">
        <f>D560</f>
        <v>700</v>
      </c>
      <c r="E559" s="382">
        <f>E560</f>
        <v>0</v>
      </c>
      <c r="F559" s="276">
        <f>F560</f>
        <v>0</v>
      </c>
      <c r="G559" s="64"/>
    </row>
    <row r="560" spans="1:7" x14ac:dyDescent="0.25">
      <c r="A560" s="173" t="s">
        <v>50</v>
      </c>
      <c r="B560" s="106" t="s">
        <v>569</v>
      </c>
      <c r="C560" s="194">
        <v>240</v>
      </c>
      <c r="D560" s="276">
        <f>'Функц. 2026-2028'!F444</f>
        <v>700</v>
      </c>
      <c r="E560" s="382">
        <f>'Функц. 2026-2028'!H444</f>
        <v>0</v>
      </c>
      <c r="F560" s="276">
        <f>'Функц. 2026-2028'!J444</f>
        <v>0</v>
      </c>
      <c r="G560" s="64"/>
    </row>
    <row r="561" spans="1:30" x14ac:dyDescent="0.25">
      <c r="A561" s="222" t="s">
        <v>233</v>
      </c>
      <c r="B561" s="355" t="s">
        <v>234</v>
      </c>
      <c r="C561" s="423"/>
      <c r="D561" s="281">
        <f>D562+D597</f>
        <v>693063.89999999991</v>
      </c>
      <c r="E561" s="281">
        <f t="shared" ref="E561:F561" si="180">E562+E597</f>
        <v>933414</v>
      </c>
      <c r="F561" s="281">
        <f t="shared" si="180"/>
        <v>706046.2</v>
      </c>
      <c r="G561" s="64"/>
    </row>
    <row r="562" spans="1:30" x14ac:dyDescent="0.25">
      <c r="A562" s="163" t="s">
        <v>352</v>
      </c>
      <c r="B562" s="106" t="s">
        <v>353</v>
      </c>
      <c r="C562" s="423"/>
      <c r="D562" s="276">
        <f>D563+D590+D573</f>
        <v>666406.19999999995</v>
      </c>
      <c r="E562" s="276">
        <f t="shared" ref="E562:F562" si="181">E563+E590+E573</f>
        <v>908484.9</v>
      </c>
      <c r="F562" s="276">
        <f t="shared" si="181"/>
        <v>681052.5</v>
      </c>
      <c r="G562" s="64"/>
    </row>
    <row r="563" spans="1:30" ht="31.5" x14ac:dyDescent="0.25">
      <c r="A563" s="163" t="s">
        <v>376</v>
      </c>
      <c r="B563" s="106" t="s">
        <v>377</v>
      </c>
      <c r="C563" s="409"/>
      <c r="D563" s="276">
        <f>D564+D570+D567</f>
        <v>380529.3</v>
      </c>
      <c r="E563" s="382">
        <f t="shared" ref="E563:F563" si="182">E564+E570+E567</f>
        <v>0</v>
      </c>
      <c r="F563" s="276">
        <f t="shared" si="182"/>
        <v>0</v>
      </c>
      <c r="G563" s="382" t="e">
        <f>#REF!+G564+#REF!+G570+G567</f>
        <v>#REF!</v>
      </c>
      <c r="H563" s="276" t="e">
        <f>#REF!+H564+#REF!+H570+H567</f>
        <v>#REF!</v>
      </c>
      <c r="I563" s="276" t="e">
        <f>#REF!+I564+#REF!+I570+I567</f>
        <v>#REF!</v>
      </c>
      <c r="J563" s="276" t="e">
        <f>#REF!+J564+#REF!+J570+J567</f>
        <v>#REF!</v>
      </c>
      <c r="K563" s="276" t="e">
        <f>#REF!+K564+#REF!+K570+K567</f>
        <v>#REF!</v>
      </c>
      <c r="L563" s="276" t="e">
        <f>#REF!+L564+#REF!+L570+L567</f>
        <v>#REF!</v>
      </c>
      <c r="M563" s="276" t="e">
        <f>#REF!+M564+#REF!+M570+M567</f>
        <v>#REF!</v>
      </c>
      <c r="N563" s="276" t="e">
        <f>#REF!+N564+#REF!+N570+N567</f>
        <v>#REF!</v>
      </c>
      <c r="O563" s="276" t="e">
        <f>#REF!+O564+#REF!+O570+O567</f>
        <v>#REF!</v>
      </c>
      <c r="P563" s="276" t="e">
        <f>#REF!+P564+#REF!+P570+P567</f>
        <v>#REF!</v>
      </c>
      <c r="Q563" s="276" t="e">
        <f>#REF!+Q564+#REF!+Q570+Q567</f>
        <v>#REF!</v>
      </c>
      <c r="R563" s="276" t="e">
        <f>#REF!+R564+#REF!+R570+R567</f>
        <v>#REF!</v>
      </c>
      <c r="S563" s="276" t="e">
        <f>#REF!+S564+#REF!+S570+S567</f>
        <v>#REF!</v>
      </c>
      <c r="T563" s="276" t="e">
        <f>#REF!+T564+#REF!+T570+T567</f>
        <v>#REF!</v>
      </c>
      <c r="U563" s="276" t="e">
        <f>#REF!+U564+#REF!+U570+U567</f>
        <v>#REF!</v>
      </c>
      <c r="V563" s="276" t="e">
        <f>#REF!+V564+#REF!+V570+V567</f>
        <v>#REF!</v>
      </c>
      <c r="W563" s="276" t="e">
        <f>#REF!+W564+#REF!+W570+W567</f>
        <v>#REF!</v>
      </c>
      <c r="X563" s="276" t="e">
        <f>#REF!+X564+#REF!+X570+X567</f>
        <v>#REF!</v>
      </c>
      <c r="Y563" s="276" t="e">
        <f>#REF!+Y564+#REF!+Y570+Y567</f>
        <v>#REF!</v>
      </c>
      <c r="Z563" s="276" t="e">
        <f>#REF!+Z564+#REF!+Z570+Z567</f>
        <v>#REF!</v>
      </c>
      <c r="AA563" s="276" t="e">
        <f>#REF!+AA564+#REF!+AA570+AA567</f>
        <v>#REF!</v>
      </c>
      <c r="AB563" s="276" t="e">
        <f>#REF!+AB564+#REF!+AB570+AB567</f>
        <v>#REF!</v>
      </c>
      <c r="AC563" s="276" t="e">
        <f>#REF!+AC564+#REF!+AC570+AC567</f>
        <v>#REF!</v>
      </c>
      <c r="AD563" s="276" t="e">
        <f>#REF!+AD564+#REF!+AD570+AD567</f>
        <v>#REF!</v>
      </c>
    </row>
    <row r="564" spans="1:30" ht="31.5" x14ac:dyDescent="0.25">
      <c r="A564" s="249" t="s">
        <v>671</v>
      </c>
      <c r="B564" s="354" t="s">
        <v>670</v>
      </c>
      <c r="C564" s="409"/>
      <c r="D564" s="276">
        <f t="shared" ref="D564:F565" si="183">D565</f>
        <v>41995</v>
      </c>
      <c r="E564" s="382">
        <f t="shared" si="183"/>
        <v>0</v>
      </c>
      <c r="F564" s="276">
        <f t="shared" si="183"/>
        <v>0</v>
      </c>
      <c r="G564" s="64"/>
    </row>
    <row r="565" spans="1:30" x14ac:dyDescent="0.25">
      <c r="A565" s="284" t="s">
        <v>116</v>
      </c>
      <c r="B565" s="354" t="s">
        <v>670</v>
      </c>
      <c r="C565" s="409" t="s">
        <v>36</v>
      </c>
      <c r="D565" s="276">
        <f t="shared" si="183"/>
        <v>41995</v>
      </c>
      <c r="E565" s="382">
        <f t="shared" si="183"/>
        <v>0</v>
      </c>
      <c r="F565" s="276">
        <f t="shared" si="183"/>
        <v>0</v>
      </c>
      <c r="G565" s="64"/>
    </row>
    <row r="566" spans="1:30" x14ac:dyDescent="0.25">
      <c r="A566" s="284" t="s">
        <v>50</v>
      </c>
      <c r="B566" s="354" t="s">
        <v>670</v>
      </c>
      <c r="C566" s="409" t="s">
        <v>63</v>
      </c>
      <c r="D566" s="276">
        <f>'Функц. 2026-2028'!F450</f>
        <v>41995</v>
      </c>
      <c r="E566" s="429">
        <f>'Функц. 2026-2028'!H450</f>
        <v>0</v>
      </c>
      <c r="F566" s="97">
        <f>'Функц. 2026-2028'!J450</f>
        <v>0</v>
      </c>
      <c r="G566" s="64"/>
    </row>
    <row r="567" spans="1:30" x14ac:dyDescent="0.25">
      <c r="A567" s="245" t="s">
        <v>708</v>
      </c>
      <c r="B567" s="354" t="s">
        <v>709</v>
      </c>
      <c r="C567" s="418"/>
      <c r="D567" s="276">
        <f>D568</f>
        <v>10920</v>
      </c>
      <c r="E567" s="382">
        <f t="shared" ref="E567:F568" si="184">E568</f>
        <v>0</v>
      </c>
      <c r="F567" s="276">
        <f t="shared" si="184"/>
        <v>0</v>
      </c>
      <c r="G567" s="64"/>
    </row>
    <row r="568" spans="1:30" x14ac:dyDescent="0.25">
      <c r="A568" s="245" t="s">
        <v>116</v>
      </c>
      <c r="B568" s="354" t="s">
        <v>709</v>
      </c>
      <c r="C568" s="418" t="s">
        <v>36</v>
      </c>
      <c r="D568" s="276">
        <f>D569</f>
        <v>10920</v>
      </c>
      <c r="E568" s="382">
        <f t="shared" si="184"/>
        <v>0</v>
      </c>
      <c r="F568" s="276">
        <f t="shared" si="184"/>
        <v>0</v>
      </c>
      <c r="G568" s="64"/>
    </row>
    <row r="569" spans="1:30" x14ac:dyDescent="0.25">
      <c r="A569" s="245" t="s">
        <v>50</v>
      </c>
      <c r="B569" s="354" t="s">
        <v>709</v>
      </c>
      <c r="C569" s="418" t="s">
        <v>63</v>
      </c>
      <c r="D569" s="276">
        <f>'Функц. 2026-2028'!F453</f>
        <v>10920</v>
      </c>
      <c r="E569" s="429">
        <f>'Функц. 2026-2028'!H452</f>
        <v>0</v>
      </c>
      <c r="F569" s="97">
        <f>'Функц. 2026-2028'!J453</f>
        <v>0</v>
      </c>
      <c r="G569" s="64"/>
    </row>
    <row r="570" spans="1:30" x14ac:dyDescent="0.25">
      <c r="A570" s="249" t="s">
        <v>678</v>
      </c>
      <c r="B570" s="354" t="s">
        <v>677</v>
      </c>
      <c r="C570" s="418"/>
      <c r="D570" s="276">
        <f>D571</f>
        <v>327614.3</v>
      </c>
      <c r="E570" s="382">
        <f t="shared" ref="E570:F571" si="185">E571</f>
        <v>0</v>
      </c>
      <c r="F570" s="276">
        <f t="shared" si="185"/>
        <v>0</v>
      </c>
      <c r="G570" s="64"/>
    </row>
    <row r="571" spans="1:30" x14ac:dyDescent="0.25">
      <c r="A571" s="245" t="s">
        <v>116</v>
      </c>
      <c r="B571" s="354" t="s">
        <v>677</v>
      </c>
      <c r="C571" s="418" t="s">
        <v>36</v>
      </c>
      <c r="D571" s="276">
        <f>D572</f>
        <v>327614.3</v>
      </c>
      <c r="E571" s="382">
        <f t="shared" si="185"/>
        <v>0</v>
      </c>
      <c r="F571" s="276">
        <f t="shared" si="185"/>
        <v>0</v>
      </c>
      <c r="G571" s="64"/>
    </row>
    <row r="572" spans="1:30" x14ac:dyDescent="0.25">
      <c r="A572" s="245" t="s">
        <v>50</v>
      </c>
      <c r="B572" s="354" t="s">
        <v>677</v>
      </c>
      <c r="C572" s="418" t="s">
        <v>63</v>
      </c>
      <c r="D572" s="276">
        <f>'Функц. 2026-2028'!F456</f>
        <v>327614.3</v>
      </c>
      <c r="E572" s="429">
        <f>'Функц. 2026-2028'!H456</f>
        <v>0</v>
      </c>
      <c r="F572" s="97">
        <f>'Функц. 2026-2028'!J456</f>
        <v>0</v>
      </c>
      <c r="G572" s="64"/>
    </row>
    <row r="573" spans="1:30" x14ac:dyDescent="0.25">
      <c r="A573" s="319" t="s">
        <v>768</v>
      </c>
      <c r="B573" s="106" t="s">
        <v>769</v>
      </c>
      <c r="C573" s="418"/>
      <c r="D573" s="276">
        <f>D578+D581+D584+D587+D574</f>
        <v>208349.6</v>
      </c>
      <c r="E573" s="276">
        <f t="shared" ref="E573:F573" si="186">E578+E581+E584+E587+E574</f>
        <v>208263.40000000002</v>
      </c>
      <c r="F573" s="276">
        <f t="shared" si="186"/>
        <v>211375.49999999997</v>
      </c>
      <c r="G573" s="64"/>
    </row>
    <row r="574" spans="1:30" x14ac:dyDescent="0.25">
      <c r="A574" s="327" t="s">
        <v>578</v>
      </c>
      <c r="B574" s="232" t="s">
        <v>775</v>
      </c>
      <c r="C574" s="248"/>
      <c r="D574" s="276">
        <f>D575</f>
        <v>18972</v>
      </c>
      <c r="E574" s="276">
        <f t="shared" ref="E574:F574" si="187">E575</f>
        <v>20772.7</v>
      </c>
      <c r="F574" s="276">
        <f t="shared" si="187"/>
        <v>22257.4</v>
      </c>
      <c r="G574" s="64"/>
    </row>
    <row r="575" spans="1:30" x14ac:dyDescent="0.25">
      <c r="A575" s="327" t="s">
        <v>648</v>
      </c>
      <c r="B575" s="232" t="s">
        <v>774</v>
      </c>
      <c r="C575" s="280"/>
      <c r="D575" s="276">
        <f>D576</f>
        <v>18972</v>
      </c>
      <c r="E575" s="276">
        <f t="shared" ref="E575:F575" si="188">E576</f>
        <v>20772.7</v>
      </c>
      <c r="F575" s="276">
        <f t="shared" si="188"/>
        <v>22257.4</v>
      </c>
      <c r="G575" s="64"/>
    </row>
    <row r="576" spans="1:30" ht="31.5" x14ac:dyDescent="0.25">
      <c r="A576" s="279" t="s">
        <v>58</v>
      </c>
      <c r="B576" s="232" t="s">
        <v>774</v>
      </c>
      <c r="C576" s="280">
        <v>600</v>
      </c>
      <c r="D576" s="276">
        <f>D577</f>
        <v>18972</v>
      </c>
      <c r="E576" s="276">
        <f t="shared" ref="E576:F576" si="189">E577</f>
        <v>20772.7</v>
      </c>
      <c r="F576" s="276">
        <f t="shared" si="189"/>
        <v>22257.4</v>
      </c>
      <c r="G576" s="64"/>
    </row>
    <row r="577" spans="1:7" x14ac:dyDescent="0.25">
      <c r="A577" s="279" t="s">
        <v>59</v>
      </c>
      <c r="B577" s="232" t="s">
        <v>774</v>
      </c>
      <c r="C577" s="280">
        <v>610</v>
      </c>
      <c r="D577" s="276">
        <f>'Функц. 2026-2028'!F766</f>
        <v>18972</v>
      </c>
      <c r="E577" s="429">
        <f>'Функц. 2026-2028'!H766</f>
        <v>20772.7</v>
      </c>
      <c r="F577" s="97">
        <f>'Функц. 2026-2028'!J766</f>
        <v>22257.4</v>
      </c>
      <c r="G577" s="64"/>
    </row>
    <row r="578" spans="1:7" x14ac:dyDescent="0.25">
      <c r="A578" s="284" t="s">
        <v>412</v>
      </c>
      <c r="B578" s="106" t="s">
        <v>771</v>
      </c>
      <c r="C578" s="194"/>
      <c r="D578" s="276">
        <f t="shared" ref="D578:F579" si="190">D579</f>
        <v>39178</v>
      </c>
      <c r="E578" s="429">
        <f t="shared" si="190"/>
        <v>33264</v>
      </c>
      <c r="F578" s="97">
        <f t="shared" si="190"/>
        <v>35571.9</v>
      </c>
      <c r="G578" s="64"/>
    </row>
    <row r="579" spans="1:7" x14ac:dyDescent="0.25">
      <c r="A579" s="284" t="s">
        <v>116</v>
      </c>
      <c r="B579" s="106" t="s">
        <v>771</v>
      </c>
      <c r="C579" s="381">
        <v>200</v>
      </c>
      <c r="D579" s="276">
        <f t="shared" si="190"/>
        <v>39178</v>
      </c>
      <c r="E579" s="429">
        <f t="shared" si="190"/>
        <v>33264</v>
      </c>
      <c r="F579" s="97">
        <f t="shared" si="190"/>
        <v>35571.9</v>
      </c>
      <c r="G579" s="64"/>
    </row>
    <row r="580" spans="1:7" x14ac:dyDescent="0.25">
      <c r="A580" s="284" t="s">
        <v>50</v>
      </c>
      <c r="B580" s="106" t="s">
        <v>771</v>
      </c>
      <c r="C580" s="194">
        <v>240</v>
      </c>
      <c r="D580" s="276">
        <f>'Функц. 2026-2028'!F460</f>
        <v>39178</v>
      </c>
      <c r="E580" s="429">
        <f>'Функц. 2026-2028'!H460</f>
        <v>33264</v>
      </c>
      <c r="F580" s="97">
        <f>'Функц. 2026-2028'!J460</f>
        <v>35571.9</v>
      </c>
      <c r="G580" s="64"/>
    </row>
    <row r="581" spans="1:7" ht="31.5" x14ac:dyDescent="0.25">
      <c r="A581" s="284" t="s">
        <v>577</v>
      </c>
      <c r="B581" s="106" t="s">
        <v>772</v>
      </c>
      <c r="C581" s="194"/>
      <c r="D581" s="276">
        <f t="shared" ref="D581:F582" si="191">D582</f>
        <v>16977.2</v>
      </c>
      <c r="E581" s="382">
        <f t="shared" si="191"/>
        <v>16358.5</v>
      </c>
      <c r="F581" s="276">
        <f t="shared" si="191"/>
        <v>16358.5</v>
      </c>
      <c r="G581" s="64"/>
    </row>
    <row r="582" spans="1:7" x14ac:dyDescent="0.25">
      <c r="A582" s="284" t="s">
        <v>116</v>
      </c>
      <c r="B582" s="106" t="s">
        <v>772</v>
      </c>
      <c r="C582" s="381">
        <v>200</v>
      </c>
      <c r="D582" s="276">
        <f t="shared" si="191"/>
        <v>16977.2</v>
      </c>
      <c r="E582" s="382">
        <f t="shared" si="191"/>
        <v>16358.5</v>
      </c>
      <c r="F582" s="276">
        <f t="shared" si="191"/>
        <v>16358.5</v>
      </c>
      <c r="G582" s="64"/>
    </row>
    <row r="583" spans="1:7" x14ac:dyDescent="0.25">
      <c r="A583" s="284" t="s">
        <v>50</v>
      </c>
      <c r="B583" s="106" t="s">
        <v>772</v>
      </c>
      <c r="C583" s="194">
        <v>240</v>
      </c>
      <c r="D583" s="276">
        <f>'Функц. 2026-2028'!F463</f>
        <v>16977.2</v>
      </c>
      <c r="E583" s="382">
        <f>'Функц. 2026-2028'!H463</f>
        <v>16358.5</v>
      </c>
      <c r="F583" s="276">
        <f>'Функц. 2026-2028'!J463</f>
        <v>16358.5</v>
      </c>
      <c r="G583" s="64"/>
    </row>
    <row r="584" spans="1:7" ht="20.25" customHeight="1" x14ac:dyDescent="0.25">
      <c r="A584" s="284" t="s">
        <v>776</v>
      </c>
      <c r="B584" s="106" t="s">
        <v>773</v>
      </c>
      <c r="C584" s="194"/>
      <c r="D584" s="276">
        <f t="shared" ref="D584:F584" si="192">D585</f>
        <v>16056.8</v>
      </c>
      <c r="E584" s="382">
        <f t="shared" si="192"/>
        <v>16156.5</v>
      </c>
      <c r="F584" s="276">
        <f t="shared" si="192"/>
        <v>16156.5</v>
      </c>
      <c r="G584" s="64"/>
    </row>
    <row r="585" spans="1:7" x14ac:dyDescent="0.25">
      <c r="A585" s="284" t="s">
        <v>116</v>
      </c>
      <c r="B585" s="106" t="s">
        <v>773</v>
      </c>
      <c r="C585" s="381">
        <v>200</v>
      </c>
      <c r="D585" s="276">
        <f>D586</f>
        <v>16056.8</v>
      </c>
      <c r="E585" s="382">
        <f>E586</f>
        <v>16156.5</v>
      </c>
      <c r="F585" s="276">
        <f>F586</f>
        <v>16156.5</v>
      </c>
      <c r="G585" s="64"/>
    </row>
    <row r="586" spans="1:7" x14ac:dyDescent="0.25">
      <c r="A586" s="284" t="s">
        <v>50</v>
      </c>
      <c r="B586" s="106" t="s">
        <v>773</v>
      </c>
      <c r="C586" s="194">
        <v>240</v>
      </c>
      <c r="D586" s="276">
        <f>'Функц. 2026-2028'!F466</f>
        <v>16056.8</v>
      </c>
      <c r="E586" s="429">
        <f>'Функц. 2026-2028'!H466</f>
        <v>16156.5</v>
      </c>
      <c r="F586" s="97">
        <f>'Функц. 2026-2028'!J466</f>
        <v>16156.5</v>
      </c>
      <c r="G586" s="64"/>
    </row>
    <row r="587" spans="1:7" ht="31.5" x14ac:dyDescent="0.25">
      <c r="A587" s="436" t="s">
        <v>544</v>
      </c>
      <c r="B587" s="232" t="s">
        <v>770</v>
      </c>
      <c r="C587" s="280"/>
      <c r="D587" s="276">
        <f>D588</f>
        <v>117165.6</v>
      </c>
      <c r="E587" s="276">
        <f t="shared" ref="E587:F588" si="193">E588</f>
        <v>121711.7</v>
      </c>
      <c r="F587" s="276">
        <f t="shared" si="193"/>
        <v>121031.2</v>
      </c>
      <c r="G587" s="64"/>
    </row>
    <row r="588" spans="1:7" ht="31.5" x14ac:dyDescent="0.25">
      <c r="A588" s="435" t="s">
        <v>58</v>
      </c>
      <c r="B588" s="232" t="s">
        <v>770</v>
      </c>
      <c r="C588" s="342">
        <v>600</v>
      </c>
      <c r="D588" s="276">
        <f>D589</f>
        <v>117165.6</v>
      </c>
      <c r="E588" s="276">
        <f t="shared" si="193"/>
        <v>121711.7</v>
      </c>
      <c r="F588" s="276">
        <f t="shared" si="193"/>
        <v>121031.2</v>
      </c>
      <c r="G588" s="64"/>
    </row>
    <row r="589" spans="1:7" x14ac:dyDescent="0.25">
      <c r="A589" s="435" t="s">
        <v>59</v>
      </c>
      <c r="B589" s="232" t="s">
        <v>770</v>
      </c>
      <c r="C589" s="280">
        <v>610</v>
      </c>
      <c r="D589" s="276">
        <f>'Функц. 2026-2028'!F469</f>
        <v>117165.6</v>
      </c>
      <c r="E589" s="429">
        <f>'Функц. 2026-2028'!H469</f>
        <v>121711.7</v>
      </c>
      <c r="F589" s="97">
        <f>'Функц. 2026-2028'!J469</f>
        <v>121031.2</v>
      </c>
      <c r="G589" s="64"/>
    </row>
    <row r="590" spans="1:7" x14ac:dyDescent="0.25">
      <c r="A590" s="162" t="s">
        <v>590</v>
      </c>
      <c r="B590" s="106" t="s">
        <v>591</v>
      </c>
      <c r="C590" s="409"/>
      <c r="D590" s="276">
        <f>D591+D594</f>
        <v>77527.3</v>
      </c>
      <c r="E590" s="382">
        <f t="shared" ref="E590:F590" si="194">E591+E594</f>
        <v>700221.5</v>
      </c>
      <c r="F590" s="276">
        <f t="shared" si="194"/>
        <v>469677</v>
      </c>
      <c r="G590" s="64"/>
    </row>
    <row r="591" spans="1:7" ht="31.5" x14ac:dyDescent="0.25">
      <c r="A591" s="284" t="s">
        <v>710</v>
      </c>
      <c r="B591" s="106" t="s">
        <v>711</v>
      </c>
      <c r="C591" s="409"/>
      <c r="D591" s="276">
        <f xml:space="preserve"> D592</f>
        <v>0</v>
      </c>
      <c r="E591" s="429">
        <f xml:space="preserve"> E592</f>
        <v>0</v>
      </c>
      <c r="F591" s="97">
        <f xml:space="preserve"> F592</f>
        <v>469677</v>
      </c>
      <c r="G591" s="64"/>
    </row>
    <row r="592" spans="1:7" x14ac:dyDescent="0.25">
      <c r="A592" s="284" t="s">
        <v>116</v>
      </c>
      <c r="B592" s="106" t="s">
        <v>711</v>
      </c>
      <c r="C592" s="409" t="s">
        <v>36</v>
      </c>
      <c r="D592" s="276">
        <f>D593</f>
        <v>0</v>
      </c>
      <c r="E592" s="429">
        <f>E593</f>
        <v>0</v>
      </c>
      <c r="F592" s="97">
        <f>F593</f>
        <v>469677</v>
      </c>
      <c r="G592" s="64"/>
    </row>
    <row r="593" spans="1:7" x14ac:dyDescent="0.25">
      <c r="A593" s="284" t="s">
        <v>50</v>
      </c>
      <c r="B593" s="106" t="s">
        <v>711</v>
      </c>
      <c r="C593" s="409" t="s">
        <v>63</v>
      </c>
      <c r="D593" s="276">
        <f>'Функц. 2026-2028'!F473</f>
        <v>0</v>
      </c>
      <c r="E593" s="429">
        <f>'Функц. 2026-2028'!H473</f>
        <v>0</v>
      </c>
      <c r="F593" s="97">
        <f>'Функц. 2026-2028'!J473</f>
        <v>469677</v>
      </c>
      <c r="G593" s="168"/>
    </row>
    <row r="594" spans="1:7" ht="31.5" x14ac:dyDescent="0.25">
      <c r="A594" s="245" t="s">
        <v>572</v>
      </c>
      <c r="B594" s="106" t="s">
        <v>594</v>
      </c>
      <c r="C594" s="418"/>
      <c r="D594" s="276">
        <f>D595</f>
        <v>77527.3</v>
      </c>
      <c r="E594" s="382">
        <f t="shared" ref="E594:F594" si="195">E595</f>
        <v>700221.5</v>
      </c>
      <c r="F594" s="276">
        <f t="shared" si="195"/>
        <v>0</v>
      </c>
      <c r="G594" s="168"/>
    </row>
    <row r="595" spans="1:7" x14ac:dyDescent="0.25">
      <c r="A595" s="245" t="s">
        <v>116</v>
      </c>
      <c r="B595" s="106" t="s">
        <v>594</v>
      </c>
      <c r="C595" s="418" t="s">
        <v>36</v>
      </c>
      <c r="D595" s="276">
        <f>D596</f>
        <v>77527.3</v>
      </c>
      <c r="E595" s="382">
        <f t="shared" ref="E595:F595" si="196">E596</f>
        <v>700221.5</v>
      </c>
      <c r="F595" s="276">
        <f t="shared" si="196"/>
        <v>0</v>
      </c>
      <c r="G595" s="168"/>
    </row>
    <row r="596" spans="1:7" x14ac:dyDescent="0.25">
      <c r="A596" s="245" t="s">
        <v>50</v>
      </c>
      <c r="B596" s="106" t="s">
        <v>594</v>
      </c>
      <c r="C596" s="418" t="s">
        <v>63</v>
      </c>
      <c r="D596" s="276">
        <f>'Функц. 2026-2028'!F476</f>
        <v>77527.3</v>
      </c>
      <c r="E596" s="429">
        <f>'Функц. 2026-2028'!H476</f>
        <v>700221.5</v>
      </c>
      <c r="F596" s="97">
        <f>'Функц. 2026-2028'!J476</f>
        <v>0</v>
      </c>
      <c r="G596" s="168"/>
    </row>
    <row r="597" spans="1:7" x14ac:dyDescent="0.25">
      <c r="A597" s="174" t="s">
        <v>181</v>
      </c>
      <c r="B597" s="106" t="s">
        <v>306</v>
      </c>
      <c r="C597" s="194"/>
      <c r="D597" s="276">
        <f t="shared" ref="D597:F598" si="197">D598</f>
        <v>26657.7</v>
      </c>
      <c r="E597" s="382">
        <f t="shared" si="197"/>
        <v>24929.1</v>
      </c>
      <c r="F597" s="276">
        <f t="shared" si="197"/>
        <v>24993.7</v>
      </c>
      <c r="G597" s="64"/>
    </row>
    <row r="598" spans="1:7" ht="31.5" x14ac:dyDescent="0.25">
      <c r="A598" s="174" t="s">
        <v>183</v>
      </c>
      <c r="B598" s="106" t="s">
        <v>307</v>
      </c>
      <c r="C598" s="194"/>
      <c r="D598" s="276">
        <f t="shared" si="197"/>
        <v>26657.7</v>
      </c>
      <c r="E598" s="382">
        <f t="shared" si="197"/>
        <v>24929.1</v>
      </c>
      <c r="F598" s="276">
        <f t="shared" si="197"/>
        <v>24993.7</v>
      </c>
      <c r="G598" s="64"/>
    </row>
    <row r="599" spans="1:7" x14ac:dyDescent="0.25">
      <c r="A599" s="175" t="s">
        <v>197</v>
      </c>
      <c r="B599" s="106" t="s">
        <v>512</v>
      </c>
      <c r="C599" s="194"/>
      <c r="D599" s="276">
        <f>D600+D603+D606</f>
        <v>26657.7</v>
      </c>
      <c r="E599" s="429">
        <f>E600+E603+E606</f>
        <v>24929.1</v>
      </c>
      <c r="F599" s="97">
        <f>F600+F603+F606</f>
        <v>24993.7</v>
      </c>
      <c r="G599" s="64"/>
    </row>
    <row r="600" spans="1:7" ht="31.5" x14ac:dyDescent="0.25">
      <c r="A600" s="173" t="s">
        <v>198</v>
      </c>
      <c r="B600" s="106" t="s">
        <v>513</v>
      </c>
      <c r="C600" s="406"/>
      <c r="D600" s="276">
        <f>D601</f>
        <v>1627.9</v>
      </c>
      <c r="E600" s="382">
        <f t="shared" ref="E600:F600" si="198">E601</f>
        <v>1681.4</v>
      </c>
      <c r="F600" s="276">
        <f t="shared" si="198"/>
        <v>1746</v>
      </c>
      <c r="G600" s="64"/>
    </row>
    <row r="601" spans="1:7" x14ac:dyDescent="0.25">
      <c r="A601" s="173" t="s">
        <v>116</v>
      </c>
      <c r="B601" s="106" t="s">
        <v>513</v>
      </c>
      <c r="C601" s="194">
        <v>200</v>
      </c>
      <c r="D601" s="276">
        <f>D602</f>
        <v>1627.9</v>
      </c>
      <c r="E601" s="429">
        <f>E602</f>
        <v>1681.4</v>
      </c>
      <c r="F601" s="97">
        <f>F602</f>
        <v>1746</v>
      </c>
      <c r="G601" s="64"/>
    </row>
    <row r="602" spans="1:7" x14ac:dyDescent="0.25">
      <c r="A602" s="173" t="s">
        <v>50</v>
      </c>
      <c r="B602" s="106" t="s">
        <v>513</v>
      </c>
      <c r="C602" s="194">
        <v>240</v>
      </c>
      <c r="D602" s="276">
        <f>'Функц. 2026-2028'!F512</f>
        <v>1627.9</v>
      </c>
      <c r="E602" s="429">
        <f>'Функц. 2026-2028'!H512</f>
        <v>1681.4</v>
      </c>
      <c r="F602" s="97">
        <f>'Функц. 2026-2028'!J512</f>
        <v>1746</v>
      </c>
      <c r="G602" s="64"/>
    </row>
    <row r="603" spans="1:7" ht="31.5" x14ac:dyDescent="0.25">
      <c r="A603" s="173" t="s">
        <v>199</v>
      </c>
      <c r="B603" s="106" t="s">
        <v>514</v>
      </c>
      <c r="C603" s="406"/>
      <c r="D603" s="276">
        <f t="shared" ref="D603:F604" si="199">D604</f>
        <v>15810.5</v>
      </c>
      <c r="E603" s="429">
        <f t="shared" si="199"/>
        <v>14698</v>
      </c>
      <c r="F603" s="97">
        <f t="shared" si="199"/>
        <v>14698</v>
      </c>
      <c r="G603" s="64"/>
    </row>
    <row r="604" spans="1:7" ht="47.25" x14ac:dyDescent="0.25">
      <c r="A604" s="173" t="s">
        <v>40</v>
      </c>
      <c r="B604" s="106" t="s">
        <v>514</v>
      </c>
      <c r="C604" s="194">
        <v>100</v>
      </c>
      <c r="D604" s="276">
        <f t="shared" si="199"/>
        <v>15810.5</v>
      </c>
      <c r="E604" s="429">
        <f t="shared" si="199"/>
        <v>14698</v>
      </c>
      <c r="F604" s="97">
        <f t="shared" si="199"/>
        <v>14698</v>
      </c>
      <c r="G604" s="64"/>
    </row>
    <row r="605" spans="1:7" x14ac:dyDescent="0.25">
      <c r="A605" s="173" t="s">
        <v>92</v>
      </c>
      <c r="B605" s="106" t="s">
        <v>514</v>
      </c>
      <c r="C605" s="194">
        <v>120</v>
      </c>
      <c r="D605" s="276">
        <f>'Функц. 2026-2028'!F515</f>
        <v>15810.5</v>
      </c>
      <c r="E605" s="429">
        <f>'Функц. 2026-2028'!H515</f>
        <v>14698</v>
      </c>
      <c r="F605" s="97">
        <f>'Функц. 2026-2028'!J515</f>
        <v>14698</v>
      </c>
      <c r="G605" s="64"/>
    </row>
    <row r="606" spans="1:7" ht="31.5" x14ac:dyDescent="0.25">
      <c r="A606" s="173" t="s">
        <v>200</v>
      </c>
      <c r="B606" s="106" t="s">
        <v>515</v>
      </c>
      <c r="C606" s="406"/>
      <c r="D606" s="276">
        <f t="shared" ref="D606:F607" si="200">D607</f>
        <v>9219.2999999999993</v>
      </c>
      <c r="E606" s="429">
        <f t="shared" si="200"/>
        <v>8549.7000000000007</v>
      </c>
      <c r="F606" s="97">
        <f t="shared" si="200"/>
        <v>8549.7000000000007</v>
      </c>
      <c r="G606" s="64"/>
    </row>
    <row r="607" spans="1:7" ht="47.25" x14ac:dyDescent="0.25">
      <c r="A607" s="173" t="s">
        <v>40</v>
      </c>
      <c r="B607" s="106" t="s">
        <v>515</v>
      </c>
      <c r="C607" s="194">
        <v>100</v>
      </c>
      <c r="D607" s="276">
        <f t="shared" si="200"/>
        <v>9219.2999999999993</v>
      </c>
      <c r="E607" s="429">
        <f t="shared" si="200"/>
        <v>8549.7000000000007</v>
      </c>
      <c r="F607" s="97">
        <f t="shared" si="200"/>
        <v>8549.7000000000007</v>
      </c>
      <c r="G607" s="64"/>
    </row>
    <row r="608" spans="1:7" x14ac:dyDescent="0.25">
      <c r="A608" s="173" t="s">
        <v>92</v>
      </c>
      <c r="B608" s="106" t="s">
        <v>515</v>
      </c>
      <c r="C608" s="194">
        <v>120</v>
      </c>
      <c r="D608" s="276">
        <f>'Функц. 2026-2028'!F518</f>
        <v>9219.2999999999993</v>
      </c>
      <c r="E608" s="429">
        <f>'Функц. 2026-2028'!H518</f>
        <v>8549.7000000000007</v>
      </c>
      <c r="F608" s="97">
        <f>'Функц. 2026-2028'!J518</f>
        <v>8549.7000000000007</v>
      </c>
      <c r="G608" s="64"/>
    </row>
    <row r="609" spans="1:31" x14ac:dyDescent="0.25">
      <c r="A609" s="392" t="s">
        <v>688</v>
      </c>
      <c r="B609" s="442" t="s">
        <v>683</v>
      </c>
      <c r="C609" s="423"/>
      <c r="D609" s="281">
        <f>D610</f>
        <v>332706.59999999998</v>
      </c>
      <c r="E609" s="400">
        <f t="shared" ref="E609:F609" si="201">E610</f>
        <v>295008.90000000002</v>
      </c>
      <c r="F609" s="281">
        <f t="shared" si="201"/>
        <v>286445.2</v>
      </c>
      <c r="G609" s="64"/>
    </row>
    <row r="610" spans="1:31" ht="31.5" x14ac:dyDescent="0.25">
      <c r="A610" s="245" t="s">
        <v>511</v>
      </c>
      <c r="B610" s="354" t="s">
        <v>684</v>
      </c>
      <c r="C610" s="408"/>
      <c r="D610" s="276">
        <f>D611+D637</f>
        <v>332706.59999999998</v>
      </c>
      <c r="E610" s="382">
        <f t="shared" ref="E610:F610" si="202">E611+E637</f>
        <v>295008.90000000002</v>
      </c>
      <c r="F610" s="276">
        <f t="shared" si="202"/>
        <v>286445.2</v>
      </c>
      <c r="G610" s="64"/>
    </row>
    <row r="611" spans="1:31" ht="31.5" x14ac:dyDescent="0.25">
      <c r="A611" s="245" t="s">
        <v>687</v>
      </c>
      <c r="B611" s="354" t="s">
        <v>685</v>
      </c>
      <c r="C611" s="408"/>
      <c r="D611" s="276">
        <f>D632+D612+D617+D620+D623+D626+D629</f>
        <v>285524.59999999998</v>
      </c>
      <c r="E611" s="382">
        <f t="shared" ref="E611:F611" si="203">E632+E612+E617+E620+E623+E626+E629</f>
        <v>253923.20000000001</v>
      </c>
      <c r="F611" s="276">
        <f t="shared" si="203"/>
        <v>245359.50000000003</v>
      </c>
      <c r="G611" s="64"/>
    </row>
    <row r="612" spans="1:31" x14ac:dyDescent="0.25">
      <c r="A612" s="447" t="s">
        <v>578</v>
      </c>
      <c r="B612" s="354" t="s">
        <v>693</v>
      </c>
      <c r="C612" s="438"/>
      <c r="D612" s="276">
        <f>D613+D615</f>
        <v>17805.8</v>
      </c>
      <c r="E612" s="382">
        <f t="shared" ref="E612:F612" si="204">E613+E615</f>
        <v>9513.1</v>
      </c>
      <c r="F612" s="276">
        <f t="shared" si="204"/>
        <v>10064.9</v>
      </c>
      <c r="G612" s="30"/>
      <c r="H612" s="383"/>
      <c r="I612" s="383"/>
      <c r="J612" s="383"/>
      <c r="K612" s="383"/>
      <c r="L612" s="383"/>
      <c r="M612" s="383"/>
      <c r="N612" s="383"/>
      <c r="O612" s="383"/>
      <c r="P612" s="383"/>
      <c r="Q612" s="383"/>
      <c r="R612" s="383"/>
      <c r="S612" s="383"/>
      <c r="T612" s="383"/>
      <c r="U612" s="383"/>
      <c r="V612" s="383"/>
      <c r="W612" s="383"/>
      <c r="X612" s="383"/>
      <c r="Y612" s="383"/>
      <c r="Z612" s="383"/>
      <c r="AA612" s="383"/>
      <c r="AB612" s="383"/>
      <c r="AC612" s="383"/>
      <c r="AD612" s="383"/>
      <c r="AE612" s="383"/>
    </row>
    <row r="613" spans="1:31" x14ac:dyDescent="0.25">
      <c r="A613" s="173" t="s">
        <v>116</v>
      </c>
      <c r="B613" s="354" t="s">
        <v>693</v>
      </c>
      <c r="C613" s="409" t="s">
        <v>36</v>
      </c>
      <c r="D613" s="276">
        <f>D614</f>
        <v>10950</v>
      </c>
      <c r="E613" s="382">
        <f t="shared" ref="E613:F613" si="205">E614</f>
        <v>2000</v>
      </c>
      <c r="F613" s="276">
        <f t="shared" si="205"/>
        <v>2000</v>
      </c>
      <c r="G613" s="30"/>
      <c r="H613" s="383"/>
      <c r="I613" s="383"/>
      <c r="J613" s="383"/>
      <c r="K613" s="383"/>
      <c r="L613" s="383"/>
      <c r="M613" s="383"/>
      <c r="N613" s="383"/>
      <c r="O613" s="383"/>
      <c r="P613" s="383"/>
      <c r="Q613" s="383"/>
      <c r="R613" s="383"/>
      <c r="S613" s="383"/>
      <c r="T613" s="383"/>
      <c r="U613" s="383"/>
      <c r="V613" s="383"/>
      <c r="W613" s="383"/>
      <c r="X613" s="383"/>
      <c r="Y613" s="383"/>
      <c r="Z613" s="383"/>
      <c r="AA613" s="383"/>
      <c r="AB613" s="383"/>
      <c r="AC613" s="383"/>
      <c r="AD613" s="383"/>
      <c r="AE613" s="383"/>
    </row>
    <row r="614" spans="1:31" x14ac:dyDescent="0.25">
      <c r="A614" s="173" t="s">
        <v>50</v>
      </c>
      <c r="B614" s="354" t="s">
        <v>693</v>
      </c>
      <c r="C614" s="409" t="s">
        <v>63</v>
      </c>
      <c r="D614" s="276">
        <f>'Функц. 2026-2028'!F482</f>
        <v>10950</v>
      </c>
      <c r="E614" s="382">
        <f>'Функц. 2026-2028'!H482</f>
        <v>2000</v>
      </c>
      <c r="F614" s="276">
        <f>'Функц. 2026-2028'!J482</f>
        <v>2000</v>
      </c>
      <c r="G614" s="30"/>
      <c r="H614" s="383"/>
      <c r="I614" s="383"/>
      <c r="J614" s="383"/>
      <c r="K614" s="383"/>
      <c r="L614" s="383"/>
      <c r="M614" s="383"/>
      <c r="N614" s="383"/>
      <c r="O614" s="383"/>
      <c r="P614" s="383"/>
      <c r="Q614" s="383"/>
      <c r="R614" s="383"/>
      <c r="S614" s="383"/>
      <c r="T614" s="383"/>
      <c r="U614" s="383"/>
      <c r="V614" s="383"/>
      <c r="W614" s="383"/>
      <c r="X614" s="383"/>
      <c r="Y614" s="383"/>
      <c r="Z614" s="383"/>
      <c r="AA614" s="383"/>
      <c r="AB614" s="383"/>
      <c r="AC614" s="383"/>
      <c r="AD614" s="383"/>
      <c r="AE614" s="383"/>
    </row>
    <row r="615" spans="1:31" ht="31.5" x14ac:dyDescent="0.25">
      <c r="A615" s="284" t="s">
        <v>58</v>
      </c>
      <c r="B615" s="354" t="s">
        <v>693</v>
      </c>
      <c r="C615" s="409" t="s">
        <v>369</v>
      </c>
      <c r="D615" s="276">
        <f>D616</f>
        <v>6855.8</v>
      </c>
      <c r="E615" s="382">
        <f t="shared" ref="E615:F615" si="206">E616</f>
        <v>7513.1</v>
      </c>
      <c r="F615" s="276">
        <f t="shared" si="206"/>
        <v>8064.9</v>
      </c>
      <c r="G615" s="30"/>
      <c r="H615" s="383"/>
      <c r="I615" s="383"/>
      <c r="J615" s="383"/>
      <c r="K615" s="383"/>
      <c r="L615" s="383"/>
      <c r="M615" s="383"/>
      <c r="N615" s="383"/>
      <c r="O615" s="383"/>
      <c r="P615" s="383"/>
      <c r="Q615" s="383"/>
      <c r="R615" s="383"/>
      <c r="S615" s="383"/>
      <c r="T615" s="383"/>
      <c r="U615" s="383"/>
      <c r="V615" s="383"/>
      <c r="W615" s="383"/>
      <c r="X615" s="383"/>
      <c r="Y615" s="383"/>
      <c r="Z615" s="383"/>
      <c r="AA615" s="383"/>
      <c r="AB615" s="383"/>
      <c r="AC615" s="383"/>
      <c r="AD615" s="383"/>
      <c r="AE615" s="383"/>
    </row>
    <row r="616" spans="1:31" x14ac:dyDescent="0.25">
      <c r="A616" s="284" t="s">
        <v>59</v>
      </c>
      <c r="B616" s="354" t="s">
        <v>693</v>
      </c>
      <c r="C616" s="409" t="s">
        <v>370</v>
      </c>
      <c r="D616" s="276">
        <f>'Функц. 2026-2028'!F772</f>
        <v>6855.8</v>
      </c>
      <c r="E616" s="382">
        <f>'Функц. 2026-2028'!H772</f>
        <v>7513.1</v>
      </c>
      <c r="F616" s="276">
        <f>'Функц. 2026-2028'!J772</f>
        <v>8064.9</v>
      </c>
      <c r="G616" s="30"/>
      <c r="H616" s="383"/>
      <c r="I616" s="383"/>
      <c r="J616" s="383"/>
      <c r="K616" s="383"/>
      <c r="L616" s="383"/>
      <c r="M616" s="383"/>
      <c r="N616" s="383"/>
      <c r="O616" s="383"/>
      <c r="P616" s="383"/>
      <c r="Q616" s="383"/>
      <c r="R616" s="383"/>
      <c r="S616" s="383"/>
      <c r="T616" s="383"/>
      <c r="U616" s="383"/>
      <c r="V616" s="383"/>
      <c r="W616" s="383"/>
      <c r="X616" s="383"/>
      <c r="Y616" s="383"/>
      <c r="Z616" s="383"/>
      <c r="AA616" s="383"/>
      <c r="AB616" s="383"/>
      <c r="AC616" s="383"/>
      <c r="AD616" s="383"/>
      <c r="AE616" s="383"/>
    </row>
    <row r="617" spans="1:31" x14ac:dyDescent="0.25">
      <c r="A617" s="447" t="s">
        <v>691</v>
      </c>
      <c r="B617" s="354" t="s">
        <v>694</v>
      </c>
      <c r="C617" s="438"/>
      <c r="D617" s="276">
        <f>D618</f>
        <v>1851</v>
      </c>
      <c r="E617" s="382">
        <f t="shared" ref="E617:F617" si="207">E618</f>
        <v>450</v>
      </c>
      <c r="F617" s="276">
        <f t="shared" si="207"/>
        <v>450</v>
      </c>
      <c r="G617" s="30"/>
      <c r="H617" s="383"/>
      <c r="I617" s="383"/>
      <c r="J617" s="383"/>
      <c r="K617" s="383"/>
      <c r="L617" s="383"/>
      <c r="M617" s="383"/>
      <c r="N617" s="383"/>
      <c r="O617" s="383"/>
      <c r="P617" s="383"/>
      <c r="Q617" s="383"/>
      <c r="R617" s="383"/>
      <c r="S617" s="383"/>
      <c r="T617" s="383"/>
      <c r="U617" s="383"/>
      <c r="V617" s="383"/>
      <c r="W617" s="383"/>
      <c r="X617" s="383"/>
      <c r="Y617" s="383"/>
      <c r="Z617" s="383"/>
      <c r="AA617" s="383"/>
      <c r="AB617" s="383"/>
      <c r="AC617" s="383"/>
      <c r="AD617" s="383"/>
      <c r="AE617" s="383"/>
    </row>
    <row r="618" spans="1:31" ht="31.5" x14ac:dyDescent="0.25">
      <c r="A618" s="219" t="s">
        <v>58</v>
      </c>
      <c r="B618" s="354" t="s">
        <v>694</v>
      </c>
      <c r="C618" s="409" t="s">
        <v>369</v>
      </c>
      <c r="D618" s="276">
        <f>D619</f>
        <v>1851</v>
      </c>
      <c r="E618" s="382">
        <f t="shared" ref="E618:F618" si="208">E619</f>
        <v>450</v>
      </c>
      <c r="F618" s="276">
        <f t="shared" si="208"/>
        <v>450</v>
      </c>
      <c r="G618" s="30"/>
      <c r="H618" s="383"/>
      <c r="I618" s="383"/>
      <c r="J618" s="383"/>
      <c r="K618" s="383"/>
      <c r="L618" s="383"/>
      <c r="M618" s="383"/>
      <c r="N618" s="383"/>
      <c r="O618" s="383"/>
      <c r="P618" s="383"/>
      <c r="Q618" s="383"/>
      <c r="R618" s="383"/>
      <c r="S618" s="383"/>
      <c r="T618" s="383"/>
      <c r="U618" s="383"/>
      <c r="V618" s="383"/>
      <c r="W618" s="383"/>
      <c r="X618" s="383"/>
      <c r="Y618" s="383"/>
      <c r="Z618" s="383"/>
      <c r="AA618" s="383"/>
      <c r="AB618" s="383"/>
      <c r="AC618" s="383"/>
      <c r="AD618" s="383"/>
      <c r="AE618" s="383"/>
    </row>
    <row r="619" spans="1:31" x14ac:dyDescent="0.25">
      <c r="A619" s="219" t="s">
        <v>59</v>
      </c>
      <c r="B619" s="354" t="s">
        <v>694</v>
      </c>
      <c r="C619" s="409" t="s">
        <v>370</v>
      </c>
      <c r="D619" s="276">
        <f>'Функц. 2026-2028'!F485</f>
        <v>1851</v>
      </c>
      <c r="E619" s="382">
        <f>'Функц. 2026-2028'!H485</f>
        <v>450</v>
      </c>
      <c r="F619" s="276">
        <f>'Функц. 2026-2028'!J485</f>
        <v>450</v>
      </c>
      <c r="G619" s="30"/>
      <c r="H619" s="383"/>
      <c r="I619" s="383"/>
      <c r="J619" s="383"/>
      <c r="K619" s="383"/>
      <c r="L619" s="383"/>
      <c r="M619" s="383"/>
      <c r="N619" s="383"/>
      <c r="O619" s="383"/>
      <c r="P619" s="383"/>
      <c r="Q619" s="383"/>
      <c r="R619" s="383"/>
      <c r="S619" s="383"/>
      <c r="T619" s="383"/>
      <c r="U619" s="383"/>
      <c r="V619" s="383"/>
      <c r="W619" s="383"/>
      <c r="X619" s="383"/>
      <c r="Y619" s="383"/>
      <c r="Z619" s="383"/>
      <c r="AA619" s="383"/>
      <c r="AB619" s="383"/>
      <c r="AC619" s="383"/>
      <c r="AD619" s="383"/>
      <c r="AE619" s="383"/>
    </row>
    <row r="620" spans="1:31" x14ac:dyDescent="0.25">
      <c r="A620" s="447" t="s">
        <v>415</v>
      </c>
      <c r="B620" s="354" t="s">
        <v>695</v>
      </c>
      <c r="C620" s="438"/>
      <c r="D620" s="276">
        <f>D621</f>
        <v>9880</v>
      </c>
      <c r="E620" s="382">
        <f t="shared" ref="E620:F620" si="209">E621</f>
        <v>7761.5</v>
      </c>
      <c r="F620" s="276">
        <f t="shared" si="209"/>
        <v>0</v>
      </c>
      <c r="G620" s="30"/>
      <c r="H620" s="383"/>
      <c r="I620" s="383"/>
      <c r="J620" s="383"/>
      <c r="K620" s="383"/>
      <c r="L620" s="383"/>
      <c r="M620" s="383"/>
      <c r="N620" s="383"/>
      <c r="O620" s="383"/>
      <c r="P620" s="383"/>
      <c r="Q620" s="383"/>
      <c r="R620" s="383"/>
      <c r="S620" s="383"/>
      <c r="T620" s="383"/>
      <c r="U620" s="383"/>
      <c r="V620" s="383"/>
      <c r="W620" s="383"/>
      <c r="X620" s="383"/>
      <c r="Y620" s="383"/>
      <c r="Z620" s="383"/>
      <c r="AA620" s="383"/>
      <c r="AB620" s="383"/>
      <c r="AC620" s="383"/>
      <c r="AD620" s="383"/>
      <c r="AE620" s="383"/>
    </row>
    <row r="621" spans="1:31" x14ac:dyDescent="0.25">
      <c r="A621" s="173" t="s">
        <v>116</v>
      </c>
      <c r="B621" s="354" t="s">
        <v>695</v>
      </c>
      <c r="C621" s="409" t="s">
        <v>36</v>
      </c>
      <c r="D621" s="276">
        <f>D622</f>
        <v>9880</v>
      </c>
      <c r="E621" s="382">
        <f t="shared" ref="E621:F621" si="210">E622</f>
        <v>7761.5</v>
      </c>
      <c r="F621" s="276">
        <f t="shared" si="210"/>
        <v>0</v>
      </c>
      <c r="G621" s="30"/>
      <c r="H621" s="383"/>
      <c r="I621" s="383"/>
      <c r="J621" s="383"/>
      <c r="K621" s="383"/>
      <c r="L621" s="383"/>
      <c r="M621" s="383"/>
      <c r="N621" s="383"/>
      <c r="O621" s="383"/>
      <c r="P621" s="383"/>
      <c r="Q621" s="383"/>
      <c r="R621" s="383"/>
      <c r="S621" s="383"/>
      <c r="T621" s="383"/>
      <c r="U621" s="383"/>
      <c r="V621" s="383"/>
      <c r="W621" s="383"/>
      <c r="X621" s="383"/>
      <c r="Y621" s="383"/>
      <c r="Z621" s="383"/>
      <c r="AA621" s="383"/>
      <c r="AB621" s="383"/>
      <c r="AC621" s="383"/>
      <c r="AD621" s="383"/>
      <c r="AE621" s="383"/>
    </row>
    <row r="622" spans="1:31" x14ac:dyDescent="0.25">
      <c r="A622" s="173" t="s">
        <v>50</v>
      </c>
      <c r="B622" s="354" t="s">
        <v>695</v>
      </c>
      <c r="C622" s="409" t="s">
        <v>63</v>
      </c>
      <c r="D622" s="276">
        <f>'Функц. 2026-2028'!F328</f>
        <v>9880</v>
      </c>
      <c r="E622" s="382">
        <f>'Функц. 2026-2028'!H328</f>
        <v>7761.5</v>
      </c>
      <c r="F622" s="276">
        <f>'ведом. 2026-2028'!AF754</f>
        <v>0</v>
      </c>
      <c r="G622" s="30"/>
      <c r="H622" s="383"/>
      <c r="I622" s="383"/>
      <c r="J622" s="383"/>
      <c r="K622" s="383"/>
      <c r="L622" s="383"/>
      <c r="M622" s="383"/>
      <c r="N622" s="383"/>
      <c r="O622" s="383"/>
      <c r="P622" s="383"/>
      <c r="Q622" s="383"/>
      <c r="R622" s="383"/>
      <c r="S622" s="383"/>
      <c r="T622" s="383"/>
      <c r="U622" s="383"/>
      <c r="V622" s="383"/>
      <c r="W622" s="383"/>
      <c r="X622" s="383"/>
      <c r="Y622" s="383"/>
      <c r="Z622" s="383"/>
      <c r="AA622" s="383"/>
      <c r="AB622" s="383"/>
      <c r="AC622" s="383"/>
      <c r="AD622" s="383"/>
      <c r="AE622" s="383"/>
    </row>
    <row r="623" spans="1:31" x14ac:dyDescent="0.25">
      <c r="A623" s="447" t="s">
        <v>407</v>
      </c>
      <c r="B623" s="354" t="s">
        <v>696</v>
      </c>
      <c r="C623" s="438"/>
      <c r="D623" s="276">
        <f>D624</f>
        <v>8660</v>
      </c>
      <c r="E623" s="382">
        <f t="shared" ref="E623:F623" si="211">E624</f>
        <v>4082.1</v>
      </c>
      <c r="F623" s="276">
        <f t="shared" si="211"/>
        <v>4082.1</v>
      </c>
      <c r="G623" s="30"/>
      <c r="H623" s="383"/>
      <c r="I623" s="383"/>
      <c r="J623" s="383"/>
      <c r="K623" s="383"/>
      <c r="L623" s="383"/>
      <c r="M623" s="383"/>
      <c r="N623" s="383"/>
      <c r="O623" s="383"/>
      <c r="P623" s="383"/>
      <c r="Q623" s="383"/>
      <c r="R623" s="383"/>
      <c r="S623" s="383"/>
      <c r="T623" s="383"/>
      <c r="U623" s="383"/>
      <c r="V623" s="383"/>
      <c r="W623" s="383"/>
      <c r="X623" s="383"/>
      <c r="Y623" s="383"/>
      <c r="Z623" s="383"/>
      <c r="AA623" s="383"/>
      <c r="AB623" s="383"/>
      <c r="AC623" s="383"/>
      <c r="AD623" s="383"/>
      <c r="AE623" s="383"/>
    </row>
    <row r="624" spans="1:31" x14ac:dyDescent="0.25">
      <c r="A624" s="173" t="s">
        <v>116</v>
      </c>
      <c r="B624" s="354" t="s">
        <v>696</v>
      </c>
      <c r="C624" s="409" t="s">
        <v>36</v>
      </c>
      <c r="D624" s="276">
        <f>D625</f>
        <v>8660</v>
      </c>
      <c r="E624" s="382">
        <f t="shared" ref="E624:F624" si="212">E625</f>
        <v>4082.1</v>
      </c>
      <c r="F624" s="276">
        <f t="shared" si="212"/>
        <v>4082.1</v>
      </c>
      <c r="G624" s="30"/>
      <c r="H624" s="383"/>
      <c r="I624" s="383"/>
      <c r="J624" s="383"/>
      <c r="K624" s="383"/>
      <c r="L624" s="383"/>
      <c r="M624" s="383"/>
      <c r="N624" s="383"/>
      <c r="O624" s="383"/>
      <c r="P624" s="383"/>
      <c r="Q624" s="383"/>
      <c r="R624" s="383"/>
      <c r="S624" s="383"/>
      <c r="T624" s="383"/>
      <c r="U624" s="383"/>
      <c r="V624" s="383"/>
      <c r="W624" s="383"/>
      <c r="X624" s="383"/>
      <c r="Y624" s="383"/>
      <c r="Z624" s="383"/>
      <c r="AA624" s="383"/>
      <c r="AB624" s="383"/>
      <c r="AC624" s="383"/>
      <c r="AD624" s="383"/>
      <c r="AE624" s="383"/>
    </row>
    <row r="625" spans="1:31" x14ac:dyDescent="0.25">
      <c r="A625" s="173" t="s">
        <v>50</v>
      </c>
      <c r="B625" s="354" t="s">
        <v>696</v>
      </c>
      <c r="C625" s="409" t="s">
        <v>63</v>
      </c>
      <c r="D625" s="276">
        <f>'Функц. 2026-2028'!F488</f>
        <v>8660</v>
      </c>
      <c r="E625" s="382">
        <f>'Функц. 2026-2028'!H488</f>
        <v>4082.1</v>
      </c>
      <c r="F625" s="276">
        <f>'Функц. 2026-2028'!J488</f>
        <v>4082.1</v>
      </c>
      <c r="G625" s="30"/>
      <c r="H625" s="383"/>
      <c r="I625" s="383"/>
      <c r="J625" s="383"/>
      <c r="K625" s="383"/>
      <c r="L625" s="383"/>
      <c r="M625" s="383"/>
      <c r="N625" s="383"/>
      <c r="O625" s="383"/>
      <c r="P625" s="383"/>
      <c r="Q625" s="383"/>
      <c r="R625" s="383"/>
      <c r="S625" s="383"/>
      <c r="T625" s="383"/>
      <c r="U625" s="383"/>
      <c r="V625" s="383"/>
      <c r="W625" s="383"/>
      <c r="X625" s="383"/>
      <c r="Y625" s="383"/>
      <c r="Z625" s="383"/>
      <c r="AA625" s="383"/>
      <c r="AB625" s="383"/>
      <c r="AC625" s="383"/>
      <c r="AD625" s="383"/>
      <c r="AE625" s="383"/>
    </row>
    <row r="626" spans="1:31" x14ac:dyDescent="0.25">
      <c r="A626" s="447" t="s">
        <v>692</v>
      </c>
      <c r="B626" s="354" t="s">
        <v>697</v>
      </c>
      <c r="C626" s="438"/>
      <c r="D626" s="276">
        <f>D627</f>
        <v>6394.9</v>
      </c>
      <c r="E626" s="382">
        <f t="shared" ref="E626:F626" si="213">E627</f>
        <v>8526.6</v>
      </c>
      <c r="F626" s="276">
        <f t="shared" si="213"/>
        <v>8526.6</v>
      </c>
      <c r="G626" s="30"/>
      <c r="H626" s="383"/>
      <c r="I626" s="383"/>
      <c r="J626" s="383"/>
      <c r="K626" s="383"/>
      <c r="L626" s="383"/>
      <c r="M626" s="383"/>
      <c r="N626" s="383"/>
      <c r="O626" s="383"/>
      <c r="P626" s="383"/>
      <c r="Q626" s="383"/>
      <c r="R626" s="383"/>
      <c r="S626" s="383"/>
      <c r="T626" s="383"/>
      <c r="U626" s="383"/>
      <c r="V626" s="383"/>
      <c r="W626" s="383"/>
      <c r="X626" s="383"/>
      <c r="Y626" s="383"/>
      <c r="Z626" s="383"/>
      <c r="AA626" s="383"/>
      <c r="AB626" s="383"/>
      <c r="AC626" s="383"/>
      <c r="AD626" s="383"/>
      <c r="AE626" s="383"/>
    </row>
    <row r="627" spans="1:31" ht="31.5" x14ac:dyDescent="0.25">
      <c r="A627" s="219" t="s">
        <v>58</v>
      </c>
      <c r="B627" s="354" t="s">
        <v>697</v>
      </c>
      <c r="C627" s="409" t="s">
        <v>369</v>
      </c>
      <c r="D627" s="276">
        <f>D628</f>
        <v>6394.9</v>
      </c>
      <c r="E627" s="382">
        <f t="shared" ref="E627:F627" si="214">E628</f>
        <v>8526.6</v>
      </c>
      <c r="F627" s="276">
        <f t="shared" si="214"/>
        <v>8526.6</v>
      </c>
      <c r="G627" s="30"/>
      <c r="H627" s="383"/>
      <c r="I627" s="383"/>
      <c r="J627" s="383"/>
      <c r="K627" s="383"/>
      <c r="L627" s="383"/>
      <c r="M627" s="383"/>
      <c r="N627" s="383"/>
      <c r="O627" s="383"/>
      <c r="P627" s="383"/>
      <c r="Q627" s="383"/>
      <c r="R627" s="383"/>
      <c r="S627" s="383"/>
      <c r="T627" s="383"/>
      <c r="U627" s="383"/>
      <c r="V627" s="383"/>
      <c r="W627" s="383"/>
      <c r="X627" s="383"/>
      <c r="Y627" s="383"/>
      <c r="Z627" s="383"/>
      <c r="AA627" s="383"/>
      <c r="AB627" s="383"/>
      <c r="AC627" s="383"/>
      <c r="AD627" s="383"/>
      <c r="AE627" s="383"/>
    </row>
    <row r="628" spans="1:31" x14ac:dyDescent="0.25">
      <c r="A628" s="219" t="s">
        <v>59</v>
      </c>
      <c r="B628" s="354" t="s">
        <v>697</v>
      </c>
      <c r="C628" s="409" t="s">
        <v>370</v>
      </c>
      <c r="D628" s="276">
        <f>'Функц. 2026-2028'!F491</f>
        <v>6394.9</v>
      </c>
      <c r="E628" s="382">
        <f>'Функц. 2026-2028'!H491</f>
        <v>8526.6</v>
      </c>
      <c r="F628" s="276">
        <f>'Функц. 2026-2028'!J491</f>
        <v>8526.6</v>
      </c>
      <c r="G628" s="30"/>
      <c r="H628" s="383"/>
      <c r="I628" s="383"/>
      <c r="J628" s="383"/>
      <c r="K628" s="383"/>
      <c r="L628" s="383"/>
      <c r="M628" s="383"/>
      <c r="N628" s="383"/>
      <c r="O628" s="383"/>
      <c r="P628" s="383"/>
      <c r="Q628" s="383"/>
      <c r="R628" s="383"/>
      <c r="S628" s="383"/>
      <c r="T628" s="383"/>
      <c r="U628" s="383"/>
      <c r="V628" s="383"/>
      <c r="W628" s="383"/>
      <c r="X628" s="383"/>
      <c r="Y628" s="383"/>
      <c r="Z628" s="383"/>
      <c r="AA628" s="383"/>
      <c r="AB628" s="383"/>
      <c r="AC628" s="383"/>
      <c r="AD628" s="383"/>
      <c r="AE628" s="383"/>
    </row>
    <row r="629" spans="1:31" ht="31.5" x14ac:dyDescent="0.25">
      <c r="A629" s="216" t="s">
        <v>544</v>
      </c>
      <c r="B629" s="354" t="s">
        <v>698</v>
      </c>
      <c r="C629" s="438"/>
      <c r="D629" s="276">
        <f>D630</f>
        <v>239286.9</v>
      </c>
      <c r="E629" s="382">
        <f t="shared" ref="E629:F629" si="215">E630</f>
        <v>221942.90000000002</v>
      </c>
      <c r="F629" s="276">
        <f t="shared" si="215"/>
        <v>220586.90000000002</v>
      </c>
      <c r="G629" s="30"/>
      <c r="H629" s="383"/>
      <c r="I629" s="383"/>
      <c r="J629" s="383"/>
      <c r="K629" s="383"/>
      <c r="L629" s="383"/>
      <c r="M629" s="383"/>
      <c r="N629" s="383"/>
      <c r="O629" s="383"/>
      <c r="P629" s="383"/>
      <c r="Q629" s="383"/>
      <c r="R629" s="383"/>
      <c r="S629" s="383"/>
      <c r="T629" s="383"/>
      <c r="U629" s="383"/>
      <c r="V629" s="383"/>
      <c r="W629" s="383"/>
      <c r="X629" s="383"/>
      <c r="Y629" s="383"/>
      <c r="Z629" s="383"/>
      <c r="AA629" s="383"/>
      <c r="AB629" s="383"/>
      <c r="AC629" s="383"/>
      <c r="AD629" s="383"/>
      <c r="AE629" s="383"/>
    </row>
    <row r="630" spans="1:31" ht="31.5" x14ac:dyDescent="0.25">
      <c r="A630" s="219" t="s">
        <v>58</v>
      </c>
      <c r="B630" s="354" t="s">
        <v>698</v>
      </c>
      <c r="C630" s="438">
        <v>600</v>
      </c>
      <c r="D630" s="276">
        <f>D631</f>
        <v>239286.9</v>
      </c>
      <c r="E630" s="382">
        <f t="shared" ref="E630:F630" si="216">E631</f>
        <v>221942.90000000002</v>
      </c>
      <c r="F630" s="276">
        <f t="shared" si="216"/>
        <v>220586.90000000002</v>
      </c>
      <c r="G630" s="30"/>
      <c r="H630" s="383"/>
      <c r="I630" s="383"/>
      <c r="J630" s="383"/>
      <c r="K630" s="383"/>
      <c r="L630" s="383"/>
      <c r="M630" s="383"/>
      <c r="N630" s="383"/>
      <c r="O630" s="383"/>
      <c r="P630" s="383"/>
      <c r="Q630" s="383"/>
      <c r="R630" s="383"/>
      <c r="S630" s="383"/>
      <c r="T630" s="383"/>
      <c r="U630" s="383"/>
      <c r="V630" s="383"/>
      <c r="W630" s="383"/>
      <c r="X630" s="383"/>
      <c r="Y630" s="383"/>
      <c r="Z630" s="383"/>
      <c r="AA630" s="383"/>
      <c r="AB630" s="383"/>
      <c r="AC630" s="383"/>
      <c r="AD630" s="383"/>
      <c r="AE630" s="383"/>
    </row>
    <row r="631" spans="1:31" x14ac:dyDescent="0.25">
      <c r="A631" s="219" t="s">
        <v>59</v>
      </c>
      <c r="B631" s="354" t="s">
        <v>698</v>
      </c>
      <c r="C631" s="438">
        <v>610</v>
      </c>
      <c r="D631" s="276">
        <f>'Функц. 2026-2028'!F494</f>
        <v>239286.9</v>
      </c>
      <c r="E631" s="382">
        <f>'Функц. 2026-2028'!H494</f>
        <v>221942.90000000002</v>
      </c>
      <c r="F631" s="276">
        <f>'Функц. 2026-2028'!J494</f>
        <v>220586.90000000002</v>
      </c>
      <c r="G631" s="30"/>
      <c r="H631" s="383"/>
      <c r="I631" s="383"/>
      <c r="J631" s="383"/>
      <c r="K631" s="383"/>
      <c r="L631" s="383"/>
      <c r="M631" s="383"/>
      <c r="N631" s="383"/>
      <c r="O631" s="383"/>
      <c r="P631" s="383"/>
      <c r="Q631" s="383"/>
      <c r="R631" s="383"/>
      <c r="S631" s="383"/>
      <c r="T631" s="383"/>
      <c r="U631" s="383"/>
      <c r="V631" s="383"/>
      <c r="W631" s="383"/>
      <c r="X631" s="383"/>
      <c r="Y631" s="383"/>
      <c r="Z631" s="383"/>
      <c r="AA631" s="383"/>
      <c r="AB631" s="383"/>
      <c r="AC631" s="383"/>
      <c r="AD631" s="383"/>
      <c r="AE631" s="383"/>
    </row>
    <row r="632" spans="1:31" ht="31.5" x14ac:dyDescent="0.25">
      <c r="A632" s="245" t="s">
        <v>313</v>
      </c>
      <c r="B632" s="354" t="s">
        <v>686</v>
      </c>
      <c r="C632" s="408"/>
      <c r="D632" s="276">
        <f>D633+D635</f>
        <v>1646</v>
      </c>
      <c r="E632" s="382">
        <f>E633+E635</f>
        <v>1647</v>
      </c>
      <c r="F632" s="276">
        <f>F633+F635</f>
        <v>1649</v>
      </c>
      <c r="G632" s="64"/>
    </row>
    <row r="633" spans="1:31" ht="47.25" x14ac:dyDescent="0.25">
      <c r="A633" s="445" t="s">
        <v>40</v>
      </c>
      <c r="B633" s="354" t="s">
        <v>686</v>
      </c>
      <c r="C633" s="408">
        <v>100</v>
      </c>
      <c r="D633" s="276">
        <f>D634</f>
        <v>1556</v>
      </c>
      <c r="E633" s="382">
        <f>E634</f>
        <v>1556</v>
      </c>
      <c r="F633" s="276">
        <f>F634</f>
        <v>1556</v>
      </c>
      <c r="G633" s="64"/>
    </row>
    <row r="634" spans="1:31" x14ac:dyDescent="0.25">
      <c r="A634" s="445" t="s">
        <v>92</v>
      </c>
      <c r="B634" s="354" t="s">
        <v>686</v>
      </c>
      <c r="C634" s="408">
        <v>120</v>
      </c>
      <c r="D634" s="276">
        <f>'Функц. 2026-2028'!F524</f>
        <v>1556</v>
      </c>
      <c r="E634" s="429">
        <f>'Функц. 2026-2028'!H524</f>
        <v>1556</v>
      </c>
      <c r="F634" s="97">
        <f>'Функц. 2026-2028'!J524</f>
        <v>1556</v>
      </c>
      <c r="G634" s="64"/>
    </row>
    <row r="635" spans="1:31" x14ac:dyDescent="0.25">
      <c r="A635" s="445" t="s">
        <v>116</v>
      </c>
      <c r="B635" s="354" t="s">
        <v>686</v>
      </c>
      <c r="C635" s="408">
        <v>200</v>
      </c>
      <c r="D635" s="276">
        <f>D636</f>
        <v>90</v>
      </c>
      <c r="E635" s="382">
        <f t="shared" ref="E635:F635" si="217">E636</f>
        <v>91</v>
      </c>
      <c r="F635" s="276">
        <f t="shared" si="217"/>
        <v>93</v>
      </c>
      <c r="G635" s="64"/>
    </row>
    <row r="636" spans="1:31" x14ac:dyDescent="0.25">
      <c r="A636" s="445" t="s">
        <v>50</v>
      </c>
      <c r="B636" s="354" t="s">
        <v>686</v>
      </c>
      <c r="C636" s="408">
        <v>240</v>
      </c>
      <c r="D636" s="276">
        <f>'Функц. 2026-2028'!F526</f>
        <v>90</v>
      </c>
      <c r="E636" s="429">
        <f>'Функц. 2026-2028'!H526</f>
        <v>91</v>
      </c>
      <c r="F636" s="97">
        <f>'Функц. 2026-2028'!J526</f>
        <v>93</v>
      </c>
      <c r="G636" s="64"/>
    </row>
    <row r="637" spans="1:31" x14ac:dyDescent="0.25">
      <c r="A637" s="447" t="s">
        <v>590</v>
      </c>
      <c r="B637" s="354" t="s">
        <v>699</v>
      </c>
      <c r="C637" s="438"/>
      <c r="D637" s="276">
        <f>D638</f>
        <v>47182</v>
      </c>
      <c r="E637" s="382">
        <f t="shared" ref="E637:F637" si="218">E638</f>
        <v>41085.699999999997</v>
      </c>
      <c r="F637" s="276">
        <f t="shared" si="218"/>
        <v>41085.699999999997</v>
      </c>
      <c r="G637" s="64"/>
    </row>
    <row r="638" spans="1:31" x14ac:dyDescent="0.25">
      <c r="A638" s="447" t="s">
        <v>378</v>
      </c>
      <c r="B638" s="354" t="s">
        <v>700</v>
      </c>
      <c r="C638" s="438"/>
      <c r="D638" s="276">
        <f>D639</f>
        <v>47182</v>
      </c>
      <c r="E638" s="382">
        <f t="shared" ref="E638:F638" si="219">E639</f>
        <v>41085.699999999997</v>
      </c>
      <c r="F638" s="276">
        <f t="shared" si="219"/>
        <v>41085.699999999997</v>
      </c>
      <c r="G638" s="64"/>
    </row>
    <row r="639" spans="1:31" x14ac:dyDescent="0.25">
      <c r="A639" s="445" t="s">
        <v>116</v>
      </c>
      <c r="B639" s="354" t="s">
        <v>700</v>
      </c>
      <c r="C639" s="438">
        <v>200</v>
      </c>
      <c r="D639" s="276">
        <f>D640</f>
        <v>47182</v>
      </c>
      <c r="E639" s="382">
        <f t="shared" ref="E639:F639" si="220">E640</f>
        <v>41085.699999999997</v>
      </c>
      <c r="F639" s="276">
        <f t="shared" si="220"/>
        <v>41085.699999999997</v>
      </c>
      <c r="G639" s="64"/>
    </row>
    <row r="640" spans="1:31" x14ac:dyDescent="0.25">
      <c r="A640" s="445" t="s">
        <v>50</v>
      </c>
      <c r="B640" s="354" t="s">
        <v>700</v>
      </c>
      <c r="C640" s="438">
        <v>240</v>
      </c>
      <c r="D640" s="276">
        <f>'Функц. 2026-2028'!F498</f>
        <v>47182</v>
      </c>
      <c r="E640" s="382">
        <f>'Функц. 2026-2028'!H498</f>
        <v>41085.699999999997</v>
      </c>
      <c r="F640" s="276">
        <f>'Функц. 2026-2028'!J498</f>
        <v>41085.699999999997</v>
      </c>
      <c r="G640" s="64"/>
    </row>
    <row r="641" spans="1:7" x14ac:dyDescent="0.25">
      <c r="A641" s="227" t="s">
        <v>331</v>
      </c>
      <c r="B641" s="106"/>
      <c r="C641" s="419"/>
      <c r="D641" s="281">
        <f>D561+D555+D527+D493+D460+D356+D306+D295+D225+D211+D193+D159+D60+D10+D219+D609</f>
        <v>4856466.0999999987</v>
      </c>
      <c r="E641" s="400">
        <f>E561+E555+E527+E493+E460+E356+E306+E295+E225+E211+E193+E159+E60+E10+E219+E609</f>
        <v>4178716.0999999996</v>
      </c>
      <c r="F641" s="281">
        <f>F561+F555+F527+F493+F460+F356+F306+F295+F225+F211+F193+F159+F60+F10+F219+F609</f>
        <v>3553503.8</v>
      </c>
      <c r="G641" s="64"/>
    </row>
    <row r="642" spans="1:7" ht="31.5" x14ac:dyDescent="0.25">
      <c r="A642" s="222" t="s">
        <v>263</v>
      </c>
      <c r="B642" s="355" t="s">
        <v>95</v>
      </c>
      <c r="C642" s="414"/>
      <c r="D642" s="281">
        <f>D643+D646+D649+G652+D659</f>
        <v>27946.300000000003</v>
      </c>
      <c r="E642" s="400">
        <f>E643+E646+E649+H652+E659</f>
        <v>26385.5</v>
      </c>
      <c r="F642" s="281">
        <f>F643+F646+F649+I652+F659</f>
        <v>26505.1</v>
      </c>
      <c r="G642" s="64"/>
    </row>
    <row r="643" spans="1:7" x14ac:dyDescent="0.25">
      <c r="A643" s="228" t="s">
        <v>270</v>
      </c>
      <c r="B643" s="106" t="s">
        <v>273</v>
      </c>
      <c r="C643" s="194"/>
      <c r="D643" s="276">
        <f t="shared" ref="D643:F644" si="221">D644</f>
        <v>2859.6</v>
      </c>
      <c r="E643" s="382">
        <f t="shared" si="221"/>
        <v>2656.8</v>
      </c>
      <c r="F643" s="276">
        <f t="shared" si="221"/>
        <v>2656.8</v>
      </c>
      <c r="G643" s="64"/>
    </row>
    <row r="644" spans="1:7" ht="47.25" x14ac:dyDescent="0.25">
      <c r="A644" s="173" t="s">
        <v>40</v>
      </c>
      <c r="B644" s="106" t="s">
        <v>273</v>
      </c>
      <c r="C644" s="381">
        <v>100</v>
      </c>
      <c r="D644" s="276">
        <f t="shared" si="221"/>
        <v>2859.6</v>
      </c>
      <c r="E644" s="382">
        <f t="shared" si="221"/>
        <v>2656.8</v>
      </c>
      <c r="F644" s="276">
        <f t="shared" si="221"/>
        <v>2656.8</v>
      </c>
      <c r="G644" s="64"/>
    </row>
    <row r="645" spans="1:7" x14ac:dyDescent="0.25">
      <c r="A645" s="173" t="s">
        <v>92</v>
      </c>
      <c r="B645" s="106" t="s">
        <v>273</v>
      </c>
      <c r="C645" s="194">
        <v>120</v>
      </c>
      <c r="D645" s="276">
        <f>'Функц. 2026-2028'!F23</f>
        <v>2859.6</v>
      </c>
      <c r="E645" s="382">
        <f>'Функц. 2026-2028'!H23</f>
        <v>2656.8</v>
      </c>
      <c r="F645" s="276">
        <f>'Функц. 2026-2028'!J23</f>
        <v>2656.8</v>
      </c>
      <c r="G645" s="64"/>
    </row>
    <row r="646" spans="1:7" x14ac:dyDescent="0.25">
      <c r="A646" s="173" t="s">
        <v>314</v>
      </c>
      <c r="B646" s="106" t="s">
        <v>274</v>
      </c>
      <c r="C646" s="194"/>
      <c r="D646" s="276">
        <f t="shared" ref="D646:F647" si="222">D647</f>
        <v>2285.6</v>
      </c>
      <c r="E646" s="382">
        <f t="shared" si="222"/>
        <v>2125.5</v>
      </c>
      <c r="F646" s="276">
        <f t="shared" si="222"/>
        <v>2125.5</v>
      </c>
      <c r="G646" s="64"/>
    </row>
    <row r="647" spans="1:7" ht="47.25" x14ac:dyDescent="0.25">
      <c r="A647" s="173" t="s">
        <v>40</v>
      </c>
      <c r="B647" s="106" t="s">
        <v>274</v>
      </c>
      <c r="C647" s="381">
        <v>100</v>
      </c>
      <c r="D647" s="276">
        <f t="shared" si="222"/>
        <v>2285.6</v>
      </c>
      <c r="E647" s="382">
        <f t="shared" si="222"/>
        <v>2125.5</v>
      </c>
      <c r="F647" s="276">
        <f t="shared" si="222"/>
        <v>2125.5</v>
      </c>
      <c r="G647" s="64"/>
    </row>
    <row r="648" spans="1:7" x14ac:dyDescent="0.25">
      <c r="A648" s="173" t="s">
        <v>92</v>
      </c>
      <c r="B648" s="106" t="s">
        <v>274</v>
      </c>
      <c r="C648" s="194">
        <v>120</v>
      </c>
      <c r="D648" s="276">
        <f>'Функц. 2026-2028'!F26</f>
        <v>2285.6</v>
      </c>
      <c r="E648" s="382">
        <f>'Функц. 2026-2028'!H26</f>
        <v>2125.5</v>
      </c>
      <c r="F648" s="276">
        <f>'Функц. 2026-2028'!J26</f>
        <v>2125.5</v>
      </c>
      <c r="G648" s="64"/>
    </row>
    <row r="649" spans="1:7" x14ac:dyDescent="0.25">
      <c r="A649" s="175" t="s">
        <v>271</v>
      </c>
      <c r="B649" s="106" t="s">
        <v>272</v>
      </c>
      <c r="C649" s="194"/>
      <c r="D649" s="276">
        <f>D650+D653+D656</f>
        <v>12024.2</v>
      </c>
      <c r="E649" s="382">
        <f>E650+E653+E656</f>
        <v>11388.099999999999</v>
      </c>
      <c r="F649" s="276">
        <f>F650+F653+F656</f>
        <v>11465.5</v>
      </c>
      <c r="G649" s="64"/>
    </row>
    <row r="650" spans="1:7" ht="31.5" x14ac:dyDescent="0.25">
      <c r="A650" s="173" t="s">
        <v>275</v>
      </c>
      <c r="B650" s="106" t="s">
        <v>276</v>
      </c>
      <c r="C650" s="194"/>
      <c r="D650" s="276">
        <f t="shared" ref="D650:F651" si="223">D651</f>
        <v>1873</v>
      </c>
      <c r="E650" s="382">
        <f t="shared" si="223"/>
        <v>1945.8</v>
      </c>
      <c r="F650" s="276">
        <f t="shared" si="223"/>
        <v>2023.2</v>
      </c>
      <c r="G650" s="64"/>
    </row>
    <row r="651" spans="1:7" x14ac:dyDescent="0.25">
      <c r="A651" s="173" t="s">
        <v>116</v>
      </c>
      <c r="B651" s="106" t="s">
        <v>276</v>
      </c>
      <c r="C651" s="194">
        <v>200</v>
      </c>
      <c r="D651" s="276">
        <f t="shared" si="223"/>
        <v>1873</v>
      </c>
      <c r="E651" s="382">
        <f t="shared" si="223"/>
        <v>1945.8</v>
      </c>
      <c r="F651" s="276">
        <f t="shared" si="223"/>
        <v>2023.2</v>
      </c>
      <c r="G651" s="64"/>
    </row>
    <row r="652" spans="1:7" x14ac:dyDescent="0.25">
      <c r="A652" s="173" t="s">
        <v>50</v>
      </c>
      <c r="B652" s="106" t="s">
        <v>276</v>
      </c>
      <c r="C652" s="194">
        <v>240</v>
      </c>
      <c r="D652" s="276">
        <f>'Функц. 2026-2028'!F30</f>
        <v>1873</v>
      </c>
      <c r="E652" s="382">
        <f>'Функц. 2026-2028'!H30</f>
        <v>1945.8</v>
      </c>
      <c r="F652" s="276">
        <f>'Функц. 2026-2028'!J30</f>
        <v>2023.2</v>
      </c>
      <c r="G652" s="64"/>
    </row>
    <row r="653" spans="1:7" ht="47.25" x14ac:dyDescent="0.25">
      <c r="A653" s="284" t="s">
        <v>279</v>
      </c>
      <c r="B653" s="106" t="s">
        <v>277</v>
      </c>
      <c r="C653" s="194"/>
      <c r="D653" s="276">
        <f t="shared" ref="D653:F654" si="224">D654</f>
        <v>5224.2</v>
      </c>
      <c r="E653" s="382">
        <f t="shared" si="224"/>
        <v>4863.8999999999996</v>
      </c>
      <c r="F653" s="276">
        <f t="shared" si="224"/>
        <v>4863.8999999999996</v>
      </c>
      <c r="G653" s="64"/>
    </row>
    <row r="654" spans="1:7" ht="47.25" x14ac:dyDescent="0.25">
      <c r="A654" s="173" t="s">
        <v>40</v>
      </c>
      <c r="B654" s="106" t="s">
        <v>277</v>
      </c>
      <c r="C654" s="381">
        <v>100</v>
      </c>
      <c r="D654" s="276">
        <f t="shared" si="224"/>
        <v>5224.2</v>
      </c>
      <c r="E654" s="382">
        <f t="shared" si="224"/>
        <v>4863.8999999999996</v>
      </c>
      <c r="F654" s="276">
        <f t="shared" si="224"/>
        <v>4863.8999999999996</v>
      </c>
      <c r="G654" s="64"/>
    </row>
    <row r="655" spans="1:7" x14ac:dyDescent="0.25">
      <c r="A655" s="173" t="s">
        <v>92</v>
      </c>
      <c r="B655" s="106" t="s">
        <v>277</v>
      </c>
      <c r="C655" s="194">
        <v>120</v>
      </c>
      <c r="D655" s="276">
        <f>'Функц. 2026-2028'!F33</f>
        <v>5224.2</v>
      </c>
      <c r="E655" s="382">
        <f>'Функц. 2026-2028'!H33</f>
        <v>4863.8999999999996</v>
      </c>
      <c r="F655" s="276">
        <f>'Функц. 2026-2028'!J33</f>
        <v>4863.8999999999996</v>
      </c>
      <c r="G655" s="64"/>
    </row>
    <row r="656" spans="1:7" ht="31.5" x14ac:dyDescent="0.25">
      <c r="A656" s="173" t="s">
        <v>280</v>
      </c>
      <c r="B656" s="106" t="s">
        <v>278</v>
      </c>
      <c r="C656" s="194"/>
      <c r="D656" s="276">
        <f t="shared" ref="D656:F657" si="225">D657</f>
        <v>4927</v>
      </c>
      <c r="E656" s="382">
        <f t="shared" si="225"/>
        <v>4578.3999999999996</v>
      </c>
      <c r="F656" s="276">
        <f t="shared" si="225"/>
        <v>4578.3999999999996</v>
      </c>
      <c r="G656" s="64"/>
    </row>
    <row r="657" spans="1:7" ht="47.25" x14ac:dyDescent="0.25">
      <c r="A657" s="173" t="s">
        <v>40</v>
      </c>
      <c r="B657" s="106" t="s">
        <v>278</v>
      </c>
      <c r="C657" s="381">
        <v>100</v>
      </c>
      <c r="D657" s="276">
        <f t="shared" si="225"/>
        <v>4927</v>
      </c>
      <c r="E657" s="382">
        <f t="shared" si="225"/>
        <v>4578.3999999999996</v>
      </c>
      <c r="F657" s="276">
        <f t="shared" si="225"/>
        <v>4578.3999999999996</v>
      </c>
      <c r="G657" s="64"/>
    </row>
    <row r="658" spans="1:7" x14ac:dyDescent="0.25">
      <c r="A658" s="173" t="s">
        <v>92</v>
      </c>
      <c r="B658" s="106" t="s">
        <v>278</v>
      </c>
      <c r="C658" s="194">
        <v>120</v>
      </c>
      <c r="D658" s="276">
        <f>'Функц. 2026-2028'!F36</f>
        <v>4927</v>
      </c>
      <c r="E658" s="382">
        <f>'Функц. 2026-2028'!H36</f>
        <v>4578.3999999999996</v>
      </c>
      <c r="F658" s="276">
        <f>'Функц. 2026-2028'!J36</f>
        <v>4578.3999999999996</v>
      </c>
      <c r="G658" s="64"/>
    </row>
    <row r="659" spans="1:7" x14ac:dyDescent="0.25">
      <c r="A659" s="175" t="s">
        <v>261</v>
      </c>
      <c r="B659" s="106" t="s">
        <v>262</v>
      </c>
      <c r="C659" s="194"/>
      <c r="D659" s="276">
        <f>D660+D663+D666+D669</f>
        <v>10776.900000000001</v>
      </c>
      <c r="E659" s="382">
        <f>E660+E663+E666+E669</f>
        <v>10215.1</v>
      </c>
      <c r="F659" s="276">
        <f>F660+F663+F666+F669</f>
        <v>10257.299999999999</v>
      </c>
      <c r="G659" s="64"/>
    </row>
    <row r="660" spans="1:7" x14ac:dyDescent="0.25">
      <c r="A660" s="173" t="s">
        <v>264</v>
      </c>
      <c r="B660" s="106" t="s">
        <v>265</v>
      </c>
      <c r="C660" s="194"/>
      <c r="D660" s="276">
        <f t="shared" ref="D660:F661" si="226">D661</f>
        <v>1200.5</v>
      </c>
      <c r="E660" s="382">
        <f t="shared" si="226"/>
        <v>1233.9000000000001</v>
      </c>
      <c r="F660" s="276">
        <f t="shared" si="226"/>
        <v>1276.0999999999999</v>
      </c>
      <c r="G660" s="64"/>
    </row>
    <row r="661" spans="1:7" x14ac:dyDescent="0.25">
      <c r="A661" s="173" t="s">
        <v>116</v>
      </c>
      <c r="B661" s="106" t="s">
        <v>265</v>
      </c>
      <c r="C661" s="194">
        <v>200</v>
      </c>
      <c r="D661" s="276">
        <f t="shared" si="226"/>
        <v>1200.5</v>
      </c>
      <c r="E661" s="382">
        <f t="shared" si="226"/>
        <v>1233.9000000000001</v>
      </c>
      <c r="F661" s="276">
        <f t="shared" si="226"/>
        <v>1276.0999999999999</v>
      </c>
      <c r="G661" s="64"/>
    </row>
    <row r="662" spans="1:7" x14ac:dyDescent="0.25">
      <c r="A662" s="173" t="s">
        <v>50</v>
      </c>
      <c r="B662" s="106" t="s">
        <v>265</v>
      </c>
      <c r="C662" s="194">
        <v>240</v>
      </c>
      <c r="D662" s="276">
        <f>'Функц. 2026-2028'!F91</f>
        <v>1200.5</v>
      </c>
      <c r="E662" s="382">
        <f>'Функц. 2026-2028'!H91</f>
        <v>1233.9000000000001</v>
      </c>
      <c r="F662" s="276">
        <f>'Функц. 2026-2028'!J91</f>
        <v>1276.0999999999999</v>
      </c>
      <c r="G662" s="64"/>
    </row>
    <row r="663" spans="1:7" ht="31.5" x14ac:dyDescent="0.25">
      <c r="A663" s="173" t="s">
        <v>516</v>
      </c>
      <c r="B663" s="106" t="s">
        <v>267</v>
      </c>
      <c r="C663" s="194"/>
      <c r="D663" s="276">
        <f t="shared" ref="D663:F664" si="227">D664</f>
        <v>2649.5</v>
      </c>
      <c r="E663" s="382">
        <f t="shared" si="227"/>
        <v>2469</v>
      </c>
      <c r="F663" s="276">
        <f t="shared" si="227"/>
        <v>2469</v>
      </c>
      <c r="G663" s="64"/>
    </row>
    <row r="664" spans="1:7" ht="47.25" x14ac:dyDescent="0.25">
      <c r="A664" s="173" t="s">
        <v>40</v>
      </c>
      <c r="B664" s="106" t="s">
        <v>267</v>
      </c>
      <c r="C664" s="194">
        <v>100</v>
      </c>
      <c r="D664" s="276">
        <f t="shared" si="227"/>
        <v>2649.5</v>
      </c>
      <c r="E664" s="382">
        <f t="shared" si="227"/>
        <v>2469</v>
      </c>
      <c r="F664" s="276">
        <f t="shared" si="227"/>
        <v>2469</v>
      </c>
      <c r="G664" s="64"/>
    </row>
    <row r="665" spans="1:7" x14ac:dyDescent="0.25">
      <c r="A665" s="173" t="s">
        <v>92</v>
      </c>
      <c r="B665" s="106" t="s">
        <v>267</v>
      </c>
      <c r="C665" s="194">
        <v>120</v>
      </c>
      <c r="D665" s="276">
        <f>'Функц. 2026-2028'!F94</f>
        <v>2649.5</v>
      </c>
      <c r="E665" s="382">
        <f>'Функц. 2026-2028'!H94</f>
        <v>2469</v>
      </c>
      <c r="F665" s="276">
        <f>'Функц. 2026-2028'!J94</f>
        <v>2469</v>
      </c>
      <c r="G665" s="64"/>
    </row>
    <row r="666" spans="1:7" ht="31.5" x14ac:dyDescent="0.25">
      <c r="A666" s="173" t="s">
        <v>269</v>
      </c>
      <c r="B666" s="106" t="s">
        <v>268</v>
      </c>
      <c r="C666" s="194"/>
      <c r="D666" s="276">
        <f t="shared" ref="D666:F667" si="228">D667</f>
        <v>4455.2</v>
      </c>
      <c r="E666" s="382">
        <f t="shared" si="228"/>
        <v>4219.3</v>
      </c>
      <c r="F666" s="276">
        <f t="shared" si="228"/>
        <v>4219.3</v>
      </c>
      <c r="G666" s="64"/>
    </row>
    <row r="667" spans="1:7" ht="47.25" x14ac:dyDescent="0.25">
      <c r="A667" s="173" t="s">
        <v>40</v>
      </c>
      <c r="B667" s="106" t="s">
        <v>268</v>
      </c>
      <c r="C667" s="194">
        <v>100</v>
      </c>
      <c r="D667" s="276">
        <f t="shared" si="228"/>
        <v>4455.2</v>
      </c>
      <c r="E667" s="382">
        <f t="shared" si="228"/>
        <v>4219.3</v>
      </c>
      <c r="F667" s="276">
        <f t="shared" si="228"/>
        <v>4219.3</v>
      </c>
      <c r="G667" s="64"/>
    </row>
    <row r="668" spans="1:7" x14ac:dyDescent="0.25">
      <c r="A668" s="173" t="s">
        <v>92</v>
      </c>
      <c r="B668" s="106" t="s">
        <v>268</v>
      </c>
      <c r="C668" s="194">
        <v>120</v>
      </c>
      <c r="D668" s="276">
        <f>'Функц. 2026-2028'!F97</f>
        <v>4455.2</v>
      </c>
      <c r="E668" s="382">
        <f>'Функц. 2026-2028'!H97</f>
        <v>4219.3</v>
      </c>
      <c r="F668" s="276">
        <f>'Функц. 2026-2028'!J97</f>
        <v>4219.3</v>
      </c>
      <c r="G668" s="64"/>
    </row>
    <row r="669" spans="1:7" ht="31.5" x14ac:dyDescent="0.25">
      <c r="A669" s="284" t="s">
        <v>382</v>
      </c>
      <c r="B669" s="106" t="s">
        <v>383</v>
      </c>
      <c r="C669" s="194"/>
      <c r="D669" s="276">
        <f t="shared" ref="D669:F670" si="229">D670</f>
        <v>2471.6999999999998</v>
      </c>
      <c r="E669" s="382">
        <f t="shared" si="229"/>
        <v>2292.9</v>
      </c>
      <c r="F669" s="276">
        <f t="shared" si="229"/>
        <v>2292.9</v>
      </c>
      <c r="G669" s="64"/>
    </row>
    <row r="670" spans="1:7" ht="47.25" x14ac:dyDescent="0.25">
      <c r="A670" s="215" t="s">
        <v>40</v>
      </c>
      <c r="B670" s="106" t="s">
        <v>383</v>
      </c>
      <c r="C670" s="194">
        <v>100</v>
      </c>
      <c r="D670" s="276">
        <f t="shared" si="229"/>
        <v>2471.6999999999998</v>
      </c>
      <c r="E670" s="382">
        <f t="shared" si="229"/>
        <v>2292.9</v>
      </c>
      <c r="F670" s="276">
        <f t="shared" si="229"/>
        <v>2292.9</v>
      </c>
      <c r="G670" s="64"/>
    </row>
    <row r="671" spans="1:7" x14ac:dyDescent="0.25">
      <c r="A671" s="215" t="s">
        <v>92</v>
      </c>
      <c r="B671" s="106" t="s">
        <v>383</v>
      </c>
      <c r="C671" s="194">
        <v>120</v>
      </c>
      <c r="D671" s="276">
        <f>'Функц. 2026-2028'!F100</f>
        <v>2471.6999999999998</v>
      </c>
      <c r="E671" s="382">
        <f>'Функц. 2026-2028'!H100</f>
        <v>2292.9</v>
      </c>
      <c r="F671" s="276">
        <f>'Функц. 2026-2028'!J100</f>
        <v>2292.9</v>
      </c>
      <c r="G671" s="64"/>
    </row>
    <row r="672" spans="1:7" x14ac:dyDescent="0.25">
      <c r="A672" s="224" t="s">
        <v>317</v>
      </c>
      <c r="B672" s="176" t="s">
        <v>133</v>
      </c>
      <c r="C672" s="414"/>
      <c r="D672" s="281">
        <f>D673+D679+D676</f>
        <v>14377.200000000003</v>
      </c>
      <c r="E672" s="400">
        <f t="shared" ref="E672:F672" si="230">E673+E679+E676</f>
        <v>349</v>
      </c>
      <c r="F672" s="281">
        <f t="shared" si="230"/>
        <v>1837.4</v>
      </c>
      <c r="G672" s="64"/>
    </row>
    <row r="673" spans="1:30" ht="31.5" x14ac:dyDescent="0.25">
      <c r="A673" s="175" t="s">
        <v>310</v>
      </c>
      <c r="B673" s="106" t="s">
        <v>311</v>
      </c>
      <c r="C673" s="194"/>
      <c r="D673" s="276">
        <f t="shared" ref="D673:F674" si="231">D674</f>
        <v>1000</v>
      </c>
      <c r="E673" s="382">
        <f t="shared" si="231"/>
        <v>0</v>
      </c>
      <c r="F673" s="276">
        <f t="shared" si="231"/>
        <v>0</v>
      </c>
      <c r="G673" s="64"/>
    </row>
    <row r="674" spans="1:30" x14ac:dyDescent="0.25">
      <c r="A674" s="173" t="s">
        <v>41</v>
      </c>
      <c r="B674" s="106" t="s">
        <v>311</v>
      </c>
      <c r="C674" s="194">
        <v>800</v>
      </c>
      <c r="D674" s="276">
        <f t="shared" si="231"/>
        <v>1000</v>
      </c>
      <c r="E674" s="382">
        <f t="shared" si="231"/>
        <v>0</v>
      </c>
      <c r="F674" s="276">
        <f t="shared" si="231"/>
        <v>0</v>
      </c>
      <c r="G674" s="64"/>
    </row>
    <row r="675" spans="1:30" x14ac:dyDescent="0.25">
      <c r="A675" s="173" t="s">
        <v>132</v>
      </c>
      <c r="B675" s="106" t="s">
        <v>311</v>
      </c>
      <c r="C675" s="194">
        <v>870</v>
      </c>
      <c r="D675" s="276">
        <f>'Функц. 2026-2028'!F105</f>
        <v>1000</v>
      </c>
      <c r="E675" s="382">
        <f>'Функц. 2026-2028'!H105</f>
        <v>0</v>
      </c>
      <c r="F675" s="276">
        <f>'Функц. 2026-2028'!J105</f>
        <v>0</v>
      </c>
      <c r="G675" s="64"/>
    </row>
    <row r="676" spans="1:30" x14ac:dyDescent="0.25">
      <c r="A676" s="162" t="s">
        <v>566</v>
      </c>
      <c r="B676" s="106" t="s">
        <v>565</v>
      </c>
      <c r="C676" s="415"/>
      <c r="D676" s="276">
        <f t="shared" ref="D676:F677" si="232">D677</f>
        <v>349</v>
      </c>
      <c r="E676" s="382">
        <f t="shared" si="232"/>
        <v>349</v>
      </c>
      <c r="F676" s="276">
        <f t="shared" si="232"/>
        <v>349</v>
      </c>
      <c r="G676" s="64"/>
    </row>
    <row r="677" spans="1:30" x14ac:dyDescent="0.25">
      <c r="A677" s="173" t="s">
        <v>93</v>
      </c>
      <c r="B677" s="106" t="s">
        <v>565</v>
      </c>
      <c r="C677" s="194">
        <v>300</v>
      </c>
      <c r="D677" s="109">
        <f t="shared" si="232"/>
        <v>349</v>
      </c>
      <c r="E677" s="427">
        <f t="shared" si="232"/>
        <v>349</v>
      </c>
      <c r="F677" s="109">
        <f t="shared" si="232"/>
        <v>349</v>
      </c>
      <c r="G677" s="64"/>
    </row>
    <row r="678" spans="1:30" x14ac:dyDescent="0.25">
      <c r="A678" s="215" t="s">
        <v>127</v>
      </c>
      <c r="B678" s="106" t="s">
        <v>565</v>
      </c>
      <c r="C678" s="194">
        <v>310</v>
      </c>
      <c r="D678" s="276">
        <f>'Функц. 2026-2028'!F791</f>
        <v>349</v>
      </c>
      <c r="E678" s="382">
        <f>'Функц. 2026-2028'!H791</f>
        <v>349</v>
      </c>
      <c r="F678" s="276">
        <f>'Функц. 2026-2028'!J791</f>
        <v>349</v>
      </c>
      <c r="G678" s="64"/>
    </row>
    <row r="679" spans="1:30" x14ac:dyDescent="0.25">
      <c r="A679" s="284" t="s">
        <v>405</v>
      </c>
      <c r="B679" s="178" t="s">
        <v>406</v>
      </c>
      <c r="C679" s="420"/>
      <c r="D679" s="276">
        <f>D680</f>
        <v>13028.200000000003</v>
      </c>
      <c r="E679" s="382">
        <f t="shared" ref="E679:F679" si="233">E680</f>
        <v>0</v>
      </c>
      <c r="F679" s="276">
        <f t="shared" si="233"/>
        <v>1488.4</v>
      </c>
      <c r="G679" s="64"/>
    </row>
    <row r="680" spans="1:30" s="117" customFormat="1" ht="31.5" x14ac:dyDescent="0.25">
      <c r="A680" s="284" t="s">
        <v>408</v>
      </c>
      <c r="B680" s="178" t="s">
        <v>409</v>
      </c>
      <c r="C680" s="420"/>
      <c r="D680" s="276">
        <f t="shared" ref="D680:F681" si="234">D681</f>
        <v>13028.200000000003</v>
      </c>
      <c r="E680" s="382">
        <f t="shared" si="234"/>
        <v>0</v>
      </c>
      <c r="F680" s="276">
        <f t="shared" si="234"/>
        <v>1488.4</v>
      </c>
      <c r="G680" s="64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</row>
    <row r="681" spans="1:30" s="117" customFormat="1" x14ac:dyDescent="0.25">
      <c r="A681" s="284" t="s">
        <v>41</v>
      </c>
      <c r="B681" s="178" t="s">
        <v>409</v>
      </c>
      <c r="C681" s="420">
        <v>800</v>
      </c>
      <c r="D681" s="234">
        <f t="shared" si="234"/>
        <v>13028.200000000003</v>
      </c>
      <c r="E681" s="430">
        <f t="shared" si="234"/>
        <v>0</v>
      </c>
      <c r="F681" s="235">
        <f t="shared" si="234"/>
        <v>1488.4</v>
      </c>
      <c r="G681" s="64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</row>
    <row r="682" spans="1:30" s="117" customFormat="1" ht="16.5" thickBot="1" x14ac:dyDescent="0.3">
      <c r="A682" s="284" t="s">
        <v>132</v>
      </c>
      <c r="B682" s="178" t="s">
        <v>409</v>
      </c>
      <c r="C682" s="420">
        <v>870</v>
      </c>
      <c r="D682" s="170">
        <f>'Функц. 2026-2028'!F192</f>
        <v>13028.200000000003</v>
      </c>
      <c r="E682" s="431">
        <f>'Функц. 2026-2028'!H192</f>
        <v>0</v>
      </c>
      <c r="F682" s="170">
        <f>'Функц. 2026-2028'!J192</f>
        <v>1488.4</v>
      </c>
      <c r="G682" s="64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</row>
    <row r="683" spans="1:30" ht="16.5" thickBot="1" x14ac:dyDescent="0.3">
      <c r="A683" s="229" t="s">
        <v>48</v>
      </c>
      <c r="B683" s="362"/>
      <c r="C683" s="353"/>
      <c r="D683" s="402">
        <f>D641+D642+D672</f>
        <v>4898789.5999999987</v>
      </c>
      <c r="E683" s="432">
        <f>E641+E642+E672</f>
        <v>4205450.5999999996</v>
      </c>
      <c r="F683" s="402">
        <f>F641+F642+F672</f>
        <v>3581846.3</v>
      </c>
      <c r="G683" s="64"/>
    </row>
    <row r="684" spans="1:30" x14ac:dyDescent="0.25">
      <c r="B684" s="110"/>
      <c r="C684" s="9"/>
      <c r="D684" s="23"/>
      <c r="E684" s="23"/>
    </row>
    <row r="685" spans="1:30" x14ac:dyDescent="0.25">
      <c r="B685" s="110"/>
      <c r="C685" s="9"/>
      <c r="D685" s="23"/>
      <c r="E685" s="23"/>
    </row>
    <row r="686" spans="1:30" x14ac:dyDescent="0.25">
      <c r="B686" s="110"/>
      <c r="C686" s="9"/>
      <c r="D686" s="23"/>
      <c r="E686" s="23"/>
    </row>
    <row r="687" spans="1:30" x14ac:dyDescent="0.25">
      <c r="B687" s="110"/>
      <c r="C687" s="9"/>
      <c r="D687" s="23"/>
      <c r="E687" s="23"/>
    </row>
    <row r="688" spans="1:30" x14ac:dyDescent="0.25">
      <c r="B688" s="110"/>
      <c r="C688" s="9"/>
      <c r="D688" s="23"/>
      <c r="E688" s="23"/>
    </row>
    <row r="689" spans="2:5" x14ac:dyDescent="0.25">
      <c r="B689" s="110"/>
      <c r="C689" s="9"/>
      <c r="D689" s="23"/>
      <c r="E689" s="23"/>
    </row>
    <row r="690" spans="2:5" x14ac:dyDescent="0.25">
      <c r="B690" s="110"/>
      <c r="C690" s="9"/>
      <c r="D690" s="23"/>
      <c r="E690" s="23"/>
    </row>
    <row r="691" spans="2:5" x14ac:dyDescent="0.25">
      <c r="B691" s="110"/>
      <c r="C691" s="9"/>
      <c r="D691" s="23"/>
      <c r="E691" s="23"/>
    </row>
    <row r="692" spans="2:5" x14ac:dyDescent="0.25">
      <c r="B692" s="110"/>
      <c r="C692" s="9"/>
      <c r="D692" s="23"/>
      <c r="E692" s="23"/>
    </row>
    <row r="693" spans="2:5" x14ac:dyDescent="0.25">
      <c r="B693" s="110"/>
      <c r="C693" s="9"/>
      <c r="D693" s="23"/>
      <c r="E693" s="23"/>
    </row>
    <row r="694" spans="2:5" x14ac:dyDescent="0.25">
      <c r="B694" s="110"/>
      <c r="C694" s="9"/>
      <c r="D694" s="23"/>
      <c r="E694" s="23"/>
    </row>
    <row r="695" spans="2:5" x14ac:dyDescent="0.25">
      <c r="B695" s="110"/>
      <c r="C695" s="9"/>
      <c r="D695" s="23"/>
      <c r="E695" s="23"/>
    </row>
    <row r="696" spans="2:5" x14ac:dyDescent="0.25">
      <c r="B696" s="110"/>
      <c r="C696" s="9"/>
      <c r="D696" s="23"/>
      <c r="E696" s="23"/>
    </row>
    <row r="697" spans="2:5" x14ac:dyDescent="0.25">
      <c r="B697" s="110"/>
      <c r="C697" s="9"/>
      <c r="D697" s="23"/>
      <c r="E697" s="23"/>
    </row>
    <row r="698" spans="2:5" x14ac:dyDescent="0.25">
      <c r="B698" s="110"/>
      <c r="C698" s="9"/>
      <c r="D698" s="23"/>
      <c r="E698" s="23"/>
    </row>
    <row r="699" spans="2:5" x14ac:dyDescent="0.25">
      <c r="B699" s="110"/>
      <c r="C699" s="9"/>
      <c r="D699" s="23"/>
      <c r="E699" s="23"/>
    </row>
    <row r="700" spans="2:5" x14ac:dyDescent="0.25">
      <c r="B700" s="110"/>
      <c r="C700" s="9"/>
      <c r="D700" s="23"/>
      <c r="E700" s="23"/>
    </row>
    <row r="701" spans="2:5" x14ac:dyDescent="0.25">
      <c r="B701" s="110"/>
      <c r="C701" s="9"/>
      <c r="D701" s="23"/>
      <c r="E701" s="23"/>
    </row>
    <row r="702" spans="2:5" x14ac:dyDescent="0.25">
      <c r="B702" s="110"/>
      <c r="C702" s="9"/>
      <c r="D702" s="23"/>
      <c r="E702" s="23"/>
    </row>
    <row r="703" spans="2:5" x14ac:dyDescent="0.25">
      <c r="B703" s="110"/>
      <c r="C703" s="9"/>
      <c r="D703" s="23"/>
      <c r="E703" s="23"/>
    </row>
    <row r="704" spans="2:5" x14ac:dyDescent="0.25">
      <c r="B704" s="110"/>
      <c r="C704" s="9"/>
      <c r="D704" s="23"/>
      <c r="E704" s="23"/>
    </row>
    <row r="705" spans="2:5" x14ac:dyDescent="0.25">
      <c r="B705" s="110"/>
      <c r="C705" s="9"/>
      <c r="D705" s="23"/>
      <c r="E705" s="23"/>
    </row>
    <row r="706" spans="2:5" x14ac:dyDescent="0.25">
      <c r="B706" s="110"/>
      <c r="C706" s="9"/>
      <c r="D706" s="23"/>
      <c r="E706" s="23"/>
    </row>
    <row r="707" spans="2:5" x14ac:dyDescent="0.25">
      <c r="B707" s="110"/>
      <c r="C707" s="9"/>
      <c r="D707" s="23"/>
      <c r="E707" s="23"/>
    </row>
    <row r="708" spans="2:5" x14ac:dyDescent="0.25">
      <c r="B708" s="110"/>
      <c r="C708" s="9"/>
      <c r="D708" s="23"/>
      <c r="E708" s="23"/>
    </row>
    <row r="709" spans="2:5" x14ac:dyDescent="0.25">
      <c r="B709" s="110"/>
      <c r="C709" s="9"/>
      <c r="D709" s="23"/>
      <c r="E709" s="23"/>
    </row>
    <row r="710" spans="2:5" x14ac:dyDescent="0.25">
      <c r="B710" s="110"/>
      <c r="C710" s="9"/>
      <c r="D710" s="23"/>
      <c r="E710" s="23"/>
    </row>
    <row r="711" spans="2:5" x14ac:dyDescent="0.25">
      <c r="B711" s="110"/>
      <c r="C711" s="9"/>
      <c r="D711" s="23"/>
      <c r="E711" s="23"/>
    </row>
    <row r="712" spans="2:5" x14ac:dyDescent="0.25">
      <c r="B712" s="110"/>
      <c r="C712" s="9"/>
      <c r="D712" s="23"/>
      <c r="E712" s="23"/>
    </row>
    <row r="713" spans="2:5" x14ac:dyDescent="0.25">
      <c r="B713" s="110"/>
      <c r="C713" s="9"/>
      <c r="D713" s="23"/>
      <c r="E713" s="23"/>
    </row>
    <row r="714" spans="2:5" x14ac:dyDescent="0.25">
      <c r="B714" s="110"/>
      <c r="C714" s="9"/>
      <c r="D714" s="23"/>
      <c r="E714" s="23"/>
    </row>
    <row r="715" spans="2:5" x14ac:dyDescent="0.25">
      <c r="B715" s="110"/>
      <c r="C715" s="9"/>
      <c r="D715" s="23"/>
      <c r="E715" s="23"/>
    </row>
    <row r="716" spans="2:5" x14ac:dyDescent="0.25">
      <c r="B716" s="110"/>
      <c r="C716" s="9"/>
      <c r="D716" s="23"/>
      <c r="E716" s="23"/>
    </row>
    <row r="717" spans="2:5" x14ac:dyDescent="0.25">
      <c r="B717" s="110"/>
      <c r="C717" s="9"/>
      <c r="D717" s="23"/>
      <c r="E717" s="23"/>
    </row>
    <row r="718" spans="2:5" x14ac:dyDescent="0.25">
      <c r="B718" s="110"/>
      <c r="C718" s="9"/>
      <c r="D718" s="23"/>
      <c r="E718" s="23"/>
    </row>
    <row r="719" spans="2:5" x14ac:dyDescent="0.25">
      <c r="B719" s="110"/>
      <c r="C719" s="9"/>
      <c r="D719" s="23"/>
      <c r="E719" s="23"/>
    </row>
    <row r="720" spans="2:5" x14ac:dyDescent="0.25">
      <c r="B720" s="110"/>
      <c r="C720" s="9"/>
      <c r="D720" s="23"/>
      <c r="E720" s="23"/>
    </row>
    <row r="721" spans="2:5" x14ac:dyDescent="0.25">
      <c r="B721" s="110"/>
      <c r="C721" s="9"/>
      <c r="D721" s="23"/>
      <c r="E721" s="23"/>
    </row>
    <row r="722" spans="2:5" x14ac:dyDescent="0.25">
      <c r="B722" s="110"/>
      <c r="C722" s="9"/>
      <c r="D722" s="23"/>
      <c r="E722" s="23"/>
    </row>
    <row r="723" spans="2:5" x14ac:dyDescent="0.25">
      <c r="B723" s="110"/>
      <c r="C723" s="9"/>
      <c r="D723" s="23"/>
      <c r="E723" s="23"/>
    </row>
    <row r="724" spans="2:5" x14ac:dyDescent="0.25">
      <c r="B724" s="110"/>
      <c r="C724" s="9"/>
      <c r="D724" s="23"/>
      <c r="E724" s="23"/>
    </row>
    <row r="725" spans="2:5" x14ac:dyDescent="0.25">
      <c r="B725" s="110"/>
      <c r="C725" s="9"/>
      <c r="D725" s="23"/>
      <c r="E725" s="23"/>
    </row>
    <row r="726" spans="2:5" x14ac:dyDescent="0.25">
      <c r="B726" s="110"/>
      <c r="C726" s="9"/>
      <c r="D726" s="23"/>
      <c r="E726" s="23"/>
    </row>
    <row r="727" spans="2:5" x14ac:dyDescent="0.25">
      <c r="B727" s="110"/>
      <c r="C727" s="9"/>
      <c r="D727" s="23"/>
      <c r="E727" s="23"/>
    </row>
    <row r="728" spans="2:5" x14ac:dyDescent="0.25">
      <c r="B728" s="110"/>
      <c r="C728" s="9"/>
      <c r="D728" s="23"/>
      <c r="E728" s="23"/>
    </row>
    <row r="729" spans="2:5" x14ac:dyDescent="0.25">
      <c r="B729" s="110"/>
      <c r="C729" s="9"/>
      <c r="D729" s="23"/>
      <c r="E729" s="23"/>
    </row>
    <row r="730" spans="2:5" x14ac:dyDescent="0.25">
      <c r="B730" s="110"/>
      <c r="C730" s="9"/>
      <c r="D730" s="23"/>
      <c r="E730" s="23"/>
    </row>
    <row r="731" spans="2:5" x14ac:dyDescent="0.25">
      <c r="B731" s="110"/>
      <c r="C731" s="9"/>
      <c r="D731" s="23"/>
      <c r="E731" s="23"/>
    </row>
    <row r="732" spans="2:5" x14ac:dyDescent="0.25">
      <c r="B732" s="110"/>
      <c r="C732" s="9"/>
      <c r="D732" s="23"/>
      <c r="E732" s="23"/>
    </row>
    <row r="733" spans="2:5" x14ac:dyDescent="0.25">
      <c r="B733" s="110"/>
      <c r="C733" s="9"/>
      <c r="D733" s="23"/>
      <c r="E733" s="23"/>
    </row>
    <row r="734" spans="2:5" x14ac:dyDescent="0.25">
      <c r="B734" s="110"/>
      <c r="C734" s="9"/>
      <c r="D734" s="23"/>
      <c r="E734" s="23"/>
    </row>
    <row r="735" spans="2:5" x14ac:dyDescent="0.25">
      <c r="B735" s="110"/>
      <c r="C735" s="9"/>
      <c r="D735" s="23"/>
      <c r="E735" s="23"/>
    </row>
    <row r="736" spans="2:5" x14ac:dyDescent="0.25">
      <c r="B736" s="110"/>
      <c r="C736" s="9"/>
      <c r="D736" s="23"/>
      <c r="E736" s="23"/>
    </row>
    <row r="737" spans="2:5" x14ac:dyDescent="0.25">
      <c r="B737" s="110"/>
      <c r="C737" s="9"/>
      <c r="D737" s="23"/>
      <c r="E737" s="23"/>
    </row>
    <row r="738" spans="2:5" x14ac:dyDescent="0.25">
      <c r="B738" s="110"/>
      <c r="C738" s="9"/>
      <c r="D738" s="23"/>
      <c r="E738" s="23"/>
    </row>
    <row r="739" spans="2:5" x14ac:dyDescent="0.25">
      <c r="B739" s="110"/>
      <c r="C739" s="9"/>
      <c r="D739" s="23"/>
      <c r="E739" s="23"/>
    </row>
    <row r="740" spans="2:5" x14ac:dyDescent="0.25">
      <c r="B740" s="110"/>
      <c r="C740" s="9"/>
      <c r="D740" s="23"/>
      <c r="E740" s="23"/>
    </row>
    <row r="741" spans="2:5" x14ac:dyDescent="0.25">
      <c r="B741" s="110"/>
      <c r="C741" s="9"/>
      <c r="D741" s="23"/>
      <c r="E741" s="23"/>
    </row>
    <row r="742" spans="2:5" x14ac:dyDescent="0.25">
      <c r="B742" s="110"/>
      <c r="C742" s="9"/>
      <c r="D742" s="23"/>
      <c r="E742" s="23"/>
    </row>
    <row r="743" spans="2:5" x14ac:dyDescent="0.25">
      <c r="B743" s="110"/>
      <c r="C743" s="9"/>
      <c r="D743" s="23"/>
      <c r="E743" s="23"/>
    </row>
    <row r="744" spans="2:5" x14ac:dyDescent="0.25">
      <c r="B744" s="110"/>
      <c r="C744" s="9"/>
      <c r="D744" s="23"/>
      <c r="E744" s="23"/>
    </row>
    <row r="745" spans="2:5" x14ac:dyDescent="0.25">
      <c r="B745" s="110"/>
      <c r="C745" s="9"/>
      <c r="D745" s="23"/>
      <c r="E745" s="23"/>
    </row>
    <row r="746" spans="2:5" x14ac:dyDescent="0.25">
      <c r="B746" s="110"/>
      <c r="C746" s="9"/>
      <c r="D746" s="23"/>
      <c r="E746" s="23"/>
    </row>
    <row r="747" spans="2:5" x14ac:dyDescent="0.25">
      <c r="B747" s="110"/>
      <c r="C747" s="9"/>
      <c r="D747" s="23"/>
      <c r="E747" s="23"/>
    </row>
    <row r="748" spans="2:5" x14ac:dyDescent="0.25">
      <c r="B748" s="110"/>
      <c r="C748" s="9"/>
      <c r="D748" s="23"/>
      <c r="E748" s="23"/>
    </row>
    <row r="749" spans="2:5" x14ac:dyDescent="0.25">
      <c r="B749" s="110"/>
      <c r="C749" s="9"/>
      <c r="D749" s="23"/>
      <c r="E749" s="23"/>
    </row>
    <row r="750" spans="2:5" x14ac:dyDescent="0.25">
      <c r="B750" s="110"/>
      <c r="C750" s="9"/>
      <c r="D750" s="23"/>
      <c r="E750" s="23"/>
    </row>
    <row r="751" spans="2:5" x14ac:dyDescent="0.25">
      <c r="B751" s="110"/>
      <c r="C751" s="9"/>
      <c r="D751" s="23"/>
      <c r="E751" s="23"/>
    </row>
    <row r="752" spans="2:5" x14ac:dyDescent="0.25">
      <c r="B752" s="110"/>
      <c r="C752" s="9"/>
      <c r="D752" s="23"/>
      <c r="E752" s="23"/>
    </row>
    <row r="753" spans="2:5" x14ac:dyDescent="0.25">
      <c r="B753" s="110"/>
      <c r="C753" s="9"/>
      <c r="D753" s="23"/>
      <c r="E753" s="23"/>
    </row>
    <row r="754" spans="2:5" x14ac:dyDescent="0.25">
      <c r="B754" s="110"/>
      <c r="C754" s="9"/>
      <c r="D754" s="23"/>
      <c r="E754" s="23"/>
    </row>
    <row r="755" spans="2:5" x14ac:dyDescent="0.25">
      <c r="B755" s="110"/>
      <c r="C755" s="9"/>
      <c r="D755" s="23"/>
      <c r="E755" s="23"/>
    </row>
    <row r="756" spans="2:5" x14ac:dyDescent="0.25">
      <c r="B756" s="110"/>
      <c r="C756" s="9"/>
      <c r="D756" s="23"/>
      <c r="E756" s="23"/>
    </row>
    <row r="757" spans="2:5" x14ac:dyDescent="0.25">
      <c r="B757" s="110"/>
      <c r="C757" s="9"/>
      <c r="D757" s="23"/>
      <c r="E757" s="23"/>
    </row>
    <row r="758" spans="2:5" x14ac:dyDescent="0.25">
      <c r="B758" s="110"/>
      <c r="C758" s="9"/>
      <c r="D758" s="23"/>
      <c r="E758" s="23"/>
    </row>
    <row r="759" spans="2:5" x14ac:dyDescent="0.25">
      <c r="B759" s="110"/>
      <c r="C759" s="9"/>
      <c r="D759" s="23"/>
      <c r="E759" s="23"/>
    </row>
    <row r="760" spans="2:5" x14ac:dyDescent="0.25">
      <c r="B760" s="110"/>
      <c r="C760" s="9"/>
      <c r="D760" s="23"/>
      <c r="E760" s="23"/>
    </row>
    <row r="761" spans="2:5" x14ac:dyDescent="0.25">
      <c r="B761" s="110"/>
      <c r="C761" s="9"/>
      <c r="D761" s="23"/>
      <c r="E761" s="23"/>
    </row>
    <row r="762" spans="2:5" x14ac:dyDescent="0.25">
      <c r="B762" s="110"/>
      <c r="C762" s="9"/>
      <c r="D762" s="23"/>
      <c r="E762" s="23"/>
    </row>
    <row r="763" spans="2:5" x14ac:dyDescent="0.25">
      <c r="B763" s="110"/>
      <c r="C763" s="9"/>
      <c r="D763" s="23"/>
      <c r="E763" s="23"/>
    </row>
    <row r="764" spans="2:5" x14ac:dyDescent="0.25">
      <c r="B764" s="110"/>
      <c r="C764" s="9"/>
      <c r="D764" s="23"/>
      <c r="E764" s="23"/>
    </row>
    <row r="765" spans="2:5" x14ac:dyDescent="0.25">
      <c r="B765" s="110"/>
      <c r="C765" s="9"/>
      <c r="D765" s="23"/>
      <c r="E765" s="23"/>
    </row>
    <row r="766" spans="2:5" x14ac:dyDescent="0.25">
      <c r="B766" s="110"/>
      <c r="C766" s="9"/>
      <c r="D766" s="23"/>
      <c r="E766" s="23"/>
    </row>
    <row r="767" spans="2:5" x14ac:dyDescent="0.25">
      <c r="B767" s="110"/>
      <c r="C767" s="9"/>
      <c r="D767" s="23"/>
      <c r="E767" s="23"/>
    </row>
    <row r="768" spans="2:5" x14ac:dyDescent="0.25">
      <c r="B768" s="110"/>
      <c r="C768" s="9"/>
      <c r="D768" s="23"/>
      <c r="E768" s="23"/>
    </row>
    <row r="769" spans="2:5" x14ac:dyDescent="0.25">
      <c r="B769" s="110"/>
      <c r="C769" s="9"/>
      <c r="D769" s="23"/>
      <c r="E769" s="23"/>
    </row>
    <row r="770" spans="2:5" x14ac:dyDescent="0.25">
      <c r="B770" s="110"/>
      <c r="C770" s="9"/>
      <c r="D770" s="23"/>
      <c r="E770" s="23"/>
    </row>
    <row r="771" spans="2:5" x14ac:dyDescent="0.25">
      <c r="B771" s="110"/>
      <c r="C771" s="9"/>
      <c r="D771" s="23"/>
      <c r="E771" s="23"/>
    </row>
    <row r="772" spans="2:5" x14ac:dyDescent="0.25">
      <c r="B772" s="110"/>
      <c r="C772" s="9"/>
      <c r="D772" s="23"/>
      <c r="E772" s="23"/>
    </row>
    <row r="773" spans="2:5" x14ac:dyDescent="0.25">
      <c r="B773" s="110"/>
      <c r="C773" s="9"/>
      <c r="D773" s="23"/>
      <c r="E773" s="23"/>
    </row>
    <row r="774" spans="2:5" x14ac:dyDescent="0.25">
      <c r="B774" s="110"/>
      <c r="C774" s="9"/>
      <c r="D774" s="23"/>
      <c r="E774" s="23"/>
    </row>
    <row r="775" spans="2:5" x14ac:dyDescent="0.25">
      <c r="B775" s="110"/>
      <c r="C775" s="9"/>
      <c r="D775" s="23"/>
      <c r="E775" s="23"/>
    </row>
    <row r="776" spans="2:5" x14ac:dyDescent="0.25">
      <c r="B776" s="110"/>
      <c r="C776" s="9"/>
      <c r="D776" s="23"/>
      <c r="E776" s="23"/>
    </row>
    <row r="777" spans="2:5" x14ac:dyDescent="0.25">
      <c r="B777" s="110"/>
      <c r="C777" s="9"/>
      <c r="D777" s="23"/>
      <c r="E777" s="23"/>
    </row>
    <row r="778" spans="2:5" x14ac:dyDescent="0.25">
      <c r="B778" s="110"/>
      <c r="C778" s="9"/>
      <c r="D778" s="23"/>
      <c r="E778" s="23"/>
    </row>
    <row r="779" spans="2:5" x14ac:dyDescent="0.25">
      <c r="B779" s="110"/>
      <c r="C779" s="9"/>
      <c r="D779" s="23"/>
      <c r="E779" s="23"/>
    </row>
    <row r="780" spans="2:5" x14ac:dyDescent="0.25">
      <c r="B780" s="110"/>
      <c r="C780" s="9"/>
      <c r="D780" s="23"/>
      <c r="E780" s="23"/>
    </row>
    <row r="781" spans="2:5" x14ac:dyDescent="0.25">
      <c r="B781" s="110"/>
      <c r="C781" s="9"/>
      <c r="D781" s="23"/>
      <c r="E781" s="23"/>
    </row>
    <row r="782" spans="2:5" x14ac:dyDescent="0.25">
      <c r="B782" s="110"/>
      <c r="C782" s="9"/>
      <c r="D782" s="23"/>
      <c r="E782" s="23"/>
    </row>
    <row r="783" spans="2:5" x14ac:dyDescent="0.25">
      <c r="B783" s="110"/>
      <c r="C783" s="9"/>
      <c r="D783" s="23"/>
      <c r="E783" s="23"/>
    </row>
    <row r="784" spans="2:5" x14ac:dyDescent="0.25">
      <c r="B784" s="110"/>
      <c r="C784" s="9"/>
      <c r="D784" s="23"/>
      <c r="E784" s="23"/>
    </row>
    <row r="785" spans="2:5" x14ac:dyDescent="0.25">
      <c r="B785" s="110"/>
      <c r="C785" s="9"/>
      <c r="D785" s="23"/>
      <c r="E785" s="23"/>
    </row>
    <row r="786" spans="2:5" x14ac:dyDescent="0.25">
      <c r="B786" s="110"/>
      <c r="C786" s="9"/>
      <c r="D786" s="23"/>
      <c r="E786" s="23"/>
    </row>
    <row r="787" spans="2:5" x14ac:dyDescent="0.25">
      <c r="B787" s="110"/>
      <c r="C787" s="9"/>
      <c r="D787" s="23"/>
      <c r="E787" s="23"/>
    </row>
    <row r="788" spans="2:5" x14ac:dyDescent="0.25">
      <c r="B788" s="110"/>
      <c r="C788" s="9"/>
      <c r="D788" s="23"/>
      <c r="E788" s="23"/>
    </row>
    <row r="789" spans="2:5" x14ac:dyDescent="0.25">
      <c r="B789" s="110"/>
      <c r="C789" s="9"/>
      <c r="D789" s="23"/>
      <c r="E789" s="23"/>
    </row>
    <row r="790" spans="2:5" x14ac:dyDescent="0.25">
      <c r="B790" s="110"/>
      <c r="C790" s="9"/>
      <c r="D790" s="23"/>
      <c r="E790" s="23"/>
    </row>
    <row r="791" spans="2:5" x14ac:dyDescent="0.25">
      <c r="B791" s="110"/>
      <c r="C791" s="9"/>
      <c r="D791" s="23"/>
      <c r="E791" s="23"/>
    </row>
    <row r="792" spans="2:5" x14ac:dyDescent="0.25">
      <c r="B792" s="110"/>
      <c r="C792" s="9"/>
      <c r="D792" s="23"/>
      <c r="E792" s="23"/>
    </row>
    <row r="793" spans="2:5" x14ac:dyDescent="0.25">
      <c r="B793" s="110"/>
      <c r="C793" s="9"/>
      <c r="D793" s="23"/>
      <c r="E793" s="23"/>
    </row>
    <row r="794" spans="2:5" x14ac:dyDescent="0.25">
      <c r="B794" s="110"/>
      <c r="C794" s="9"/>
      <c r="D794" s="23"/>
      <c r="E794" s="23"/>
    </row>
    <row r="795" spans="2:5" x14ac:dyDescent="0.25">
      <c r="B795" s="110"/>
      <c r="C795" s="9"/>
      <c r="D795" s="23"/>
      <c r="E795" s="23"/>
    </row>
    <row r="796" spans="2:5" x14ac:dyDescent="0.25">
      <c r="B796" s="110"/>
      <c r="C796" s="9"/>
      <c r="D796" s="23"/>
      <c r="E796" s="23"/>
    </row>
    <row r="797" spans="2:5" x14ac:dyDescent="0.25">
      <c r="B797" s="110"/>
      <c r="C797" s="9"/>
      <c r="D797" s="23"/>
      <c r="E797" s="23"/>
    </row>
    <row r="798" spans="2:5" x14ac:dyDescent="0.25">
      <c r="B798" s="110"/>
      <c r="C798" s="9"/>
      <c r="D798" s="23"/>
      <c r="E798" s="23"/>
    </row>
    <row r="799" spans="2:5" x14ac:dyDescent="0.25">
      <c r="B799" s="110"/>
      <c r="C799" s="9"/>
      <c r="D799" s="23"/>
      <c r="E799" s="23"/>
    </row>
    <row r="800" spans="2:5" x14ac:dyDescent="0.25">
      <c r="B800" s="110"/>
      <c r="C800" s="9"/>
      <c r="D800" s="23"/>
      <c r="E800" s="23"/>
    </row>
    <row r="801" spans="2:5" x14ac:dyDescent="0.25">
      <c r="B801" s="110"/>
      <c r="C801" s="9"/>
      <c r="D801" s="23"/>
      <c r="E801" s="23"/>
    </row>
    <row r="802" spans="2:5" x14ac:dyDescent="0.25">
      <c r="B802" s="110"/>
      <c r="C802" s="9"/>
      <c r="D802" s="23"/>
      <c r="E802" s="23"/>
    </row>
    <row r="803" spans="2:5" x14ac:dyDescent="0.25">
      <c r="B803" s="110"/>
      <c r="C803" s="9"/>
      <c r="D803" s="23"/>
      <c r="E803" s="23"/>
    </row>
    <row r="804" spans="2:5" x14ac:dyDescent="0.25">
      <c r="B804" s="110"/>
      <c r="C804" s="9"/>
      <c r="D804" s="23"/>
      <c r="E804" s="23"/>
    </row>
    <row r="805" spans="2:5" x14ac:dyDescent="0.25">
      <c r="B805" s="110"/>
      <c r="C805" s="9"/>
      <c r="D805" s="23"/>
      <c r="E805" s="23"/>
    </row>
    <row r="806" spans="2:5" x14ac:dyDescent="0.25">
      <c r="B806" s="110"/>
      <c r="C806" s="9"/>
      <c r="D806" s="23"/>
      <c r="E806" s="23"/>
    </row>
    <row r="807" spans="2:5" x14ac:dyDescent="0.25">
      <c r="B807" s="110"/>
      <c r="C807" s="9"/>
      <c r="D807" s="23"/>
      <c r="E807" s="23"/>
    </row>
    <row r="808" spans="2:5" x14ac:dyDescent="0.25">
      <c r="B808" s="110"/>
      <c r="C808" s="9"/>
      <c r="D808" s="23"/>
      <c r="E808" s="23"/>
    </row>
    <row r="809" spans="2:5" x14ac:dyDescent="0.25">
      <c r="B809" s="110"/>
      <c r="C809" s="9"/>
      <c r="D809" s="23"/>
      <c r="E809" s="23"/>
    </row>
    <row r="810" spans="2:5" x14ac:dyDescent="0.25">
      <c r="B810" s="110"/>
      <c r="C810" s="9"/>
      <c r="D810" s="23"/>
      <c r="E810" s="23"/>
    </row>
    <row r="811" spans="2:5" x14ac:dyDescent="0.25">
      <c r="B811" s="110"/>
      <c r="C811" s="9"/>
      <c r="D811" s="23"/>
      <c r="E811" s="23"/>
    </row>
    <row r="812" spans="2:5" x14ac:dyDescent="0.25">
      <c r="B812" s="110"/>
      <c r="C812" s="9"/>
      <c r="D812" s="23"/>
      <c r="E812" s="23"/>
    </row>
    <row r="813" spans="2:5" x14ac:dyDescent="0.25">
      <c r="B813" s="110"/>
      <c r="C813" s="9"/>
      <c r="D813" s="23"/>
      <c r="E813" s="23"/>
    </row>
    <row r="814" spans="2:5" x14ac:dyDescent="0.25">
      <c r="B814" s="110"/>
      <c r="C814" s="9"/>
      <c r="D814" s="23"/>
      <c r="E814" s="23"/>
    </row>
    <row r="815" spans="2:5" x14ac:dyDescent="0.25">
      <c r="B815" s="110"/>
      <c r="C815" s="9"/>
      <c r="D815" s="23"/>
      <c r="E815" s="23"/>
    </row>
    <row r="816" spans="2:5" x14ac:dyDescent="0.25">
      <c r="B816" s="110"/>
      <c r="C816" s="9"/>
      <c r="D816" s="23"/>
      <c r="E816" s="23"/>
    </row>
    <row r="817" spans="2:5" x14ac:dyDescent="0.25">
      <c r="B817" s="110"/>
      <c r="C817" s="9"/>
      <c r="D817" s="23"/>
      <c r="E817" s="23"/>
    </row>
    <row r="818" spans="2:5" x14ac:dyDescent="0.25">
      <c r="B818" s="110"/>
      <c r="C818" s="9"/>
      <c r="D818" s="23"/>
      <c r="E818" s="23"/>
    </row>
    <row r="819" spans="2:5" x14ac:dyDescent="0.25">
      <c r="B819" s="110"/>
      <c r="C819" s="9"/>
      <c r="D819" s="23"/>
      <c r="E819" s="23"/>
    </row>
    <row r="820" spans="2:5" x14ac:dyDescent="0.25">
      <c r="B820" s="110"/>
      <c r="C820" s="9"/>
      <c r="D820" s="23"/>
      <c r="E820" s="23"/>
    </row>
    <row r="821" spans="2:5" x14ac:dyDescent="0.25">
      <c r="B821" s="110"/>
      <c r="C821" s="9"/>
      <c r="D821" s="23"/>
      <c r="E821" s="23"/>
    </row>
    <row r="822" spans="2:5" x14ac:dyDescent="0.25">
      <c r="B822" s="110"/>
      <c r="C822" s="9"/>
      <c r="D822" s="23"/>
      <c r="E822" s="23"/>
    </row>
    <row r="823" spans="2:5" x14ac:dyDescent="0.25">
      <c r="B823" s="110"/>
      <c r="C823" s="9"/>
      <c r="D823" s="23"/>
      <c r="E823" s="23"/>
    </row>
    <row r="824" spans="2:5" x14ac:dyDescent="0.25">
      <c r="B824" s="110"/>
      <c r="C824" s="9"/>
      <c r="D824" s="23"/>
      <c r="E824" s="23"/>
    </row>
    <row r="825" spans="2:5" x14ac:dyDescent="0.25">
      <c r="B825" s="110"/>
      <c r="C825" s="9"/>
      <c r="D825" s="23"/>
      <c r="E825" s="23"/>
    </row>
    <row r="826" spans="2:5" x14ac:dyDescent="0.25">
      <c r="B826" s="110"/>
      <c r="C826" s="9"/>
      <c r="D826" s="23"/>
      <c r="E826" s="23"/>
    </row>
    <row r="827" spans="2:5" x14ac:dyDescent="0.25">
      <c r="B827" s="110"/>
      <c r="C827" s="9"/>
      <c r="D827" s="23"/>
      <c r="E827" s="23"/>
    </row>
    <row r="828" spans="2:5" x14ac:dyDescent="0.25">
      <c r="B828" s="110"/>
      <c r="C828" s="9"/>
      <c r="D828" s="23"/>
      <c r="E828" s="23"/>
    </row>
    <row r="829" spans="2:5" x14ac:dyDescent="0.25">
      <c r="B829" s="110"/>
      <c r="C829" s="9"/>
      <c r="D829" s="23"/>
      <c r="E829" s="23"/>
    </row>
    <row r="830" spans="2:5" x14ac:dyDescent="0.25">
      <c r="B830" s="110"/>
      <c r="C830" s="9"/>
      <c r="D830" s="23"/>
      <c r="E830" s="23"/>
    </row>
    <row r="831" spans="2:5" x14ac:dyDescent="0.25">
      <c r="B831" s="110"/>
      <c r="C831" s="9"/>
      <c r="D831" s="23"/>
      <c r="E831" s="23"/>
    </row>
    <row r="832" spans="2:5" x14ac:dyDescent="0.25">
      <c r="B832" s="110"/>
      <c r="C832" s="9"/>
      <c r="D832" s="23"/>
      <c r="E832" s="23"/>
    </row>
    <row r="833" spans="2:5" x14ac:dyDescent="0.25">
      <c r="B833" s="110"/>
      <c r="C833" s="9"/>
      <c r="D833" s="23"/>
      <c r="E833" s="23"/>
    </row>
    <row r="834" spans="2:5" x14ac:dyDescent="0.25">
      <c r="B834" s="110"/>
      <c r="C834" s="9"/>
      <c r="D834" s="23"/>
      <c r="E834" s="23"/>
    </row>
    <row r="835" spans="2:5" x14ac:dyDescent="0.25">
      <c r="B835" s="110"/>
      <c r="C835" s="9"/>
      <c r="D835" s="23"/>
      <c r="E835" s="23"/>
    </row>
    <row r="836" spans="2:5" x14ac:dyDescent="0.25">
      <c r="B836" s="110"/>
      <c r="C836" s="9"/>
      <c r="D836" s="23"/>
      <c r="E836" s="23"/>
    </row>
    <row r="837" spans="2:5" x14ac:dyDescent="0.25">
      <c r="B837" s="110"/>
      <c r="C837" s="9"/>
      <c r="D837" s="23"/>
      <c r="E837" s="23"/>
    </row>
    <row r="838" spans="2:5" x14ac:dyDescent="0.25">
      <c r="B838" s="110"/>
      <c r="C838" s="9"/>
      <c r="D838" s="23"/>
      <c r="E838" s="23"/>
    </row>
    <row r="839" spans="2:5" x14ac:dyDescent="0.25">
      <c r="B839" s="110"/>
      <c r="C839" s="9"/>
      <c r="D839" s="23"/>
      <c r="E839" s="23"/>
    </row>
    <row r="840" spans="2:5" x14ac:dyDescent="0.25">
      <c r="B840" s="110"/>
      <c r="C840" s="9"/>
      <c r="D840" s="23"/>
      <c r="E840" s="23"/>
    </row>
    <row r="841" spans="2:5" x14ac:dyDescent="0.25">
      <c r="B841" s="110"/>
      <c r="C841" s="9"/>
      <c r="D841" s="23"/>
      <c r="E841" s="23"/>
    </row>
    <row r="842" spans="2:5" x14ac:dyDescent="0.25">
      <c r="B842" s="110"/>
      <c r="C842" s="9"/>
      <c r="D842" s="23"/>
      <c r="E842" s="23"/>
    </row>
    <row r="843" spans="2:5" x14ac:dyDescent="0.25">
      <c r="B843" s="110"/>
      <c r="C843" s="9"/>
      <c r="D843" s="23"/>
      <c r="E843" s="23"/>
    </row>
    <row r="844" spans="2:5" x14ac:dyDescent="0.25">
      <c r="B844" s="110"/>
      <c r="C844" s="9"/>
      <c r="D844" s="23"/>
      <c r="E844" s="23"/>
    </row>
    <row r="845" spans="2:5" x14ac:dyDescent="0.25">
      <c r="B845" s="110"/>
      <c r="C845" s="9"/>
      <c r="D845" s="23"/>
      <c r="E845" s="23"/>
    </row>
    <row r="846" spans="2:5" x14ac:dyDescent="0.25">
      <c r="B846" s="110"/>
      <c r="C846" s="9"/>
      <c r="D846" s="23"/>
      <c r="E846" s="23"/>
    </row>
    <row r="847" spans="2:5" x14ac:dyDescent="0.25">
      <c r="B847" s="110"/>
      <c r="C847" s="9"/>
      <c r="D847" s="23"/>
      <c r="E847" s="23"/>
    </row>
    <row r="848" spans="2:5" x14ac:dyDescent="0.25">
      <c r="B848" s="110"/>
      <c r="C848" s="9"/>
      <c r="D848" s="23"/>
      <c r="E848" s="23"/>
    </row>
    <row r="849" spans="2:5" x14ac:dyDescent="0.25">
      <c r="B849" s="110"/>
      <c r="C849" s="9"/>
      <c r="D849" s="23"/>
      <c r="E849" s="23"/>
    </row>
    <row r="850" spans="2:5" x14ac:dyDescent="0.25">
      <c r="B850" s="110"/>
      <c r="C850" s="9"/>
      <c r="D850" s="23"/>
      <c r="E850" s="23"/>
    </row>
    <row r="851" spans="2:5" x14ac:dyDescent="0.25">
      <c r="B851" s="110"/>
      <c r="C851" s="9"/>
      <c r="D851" s="23"/>
      <c r="E851" s="23"/>
    </row>
    <row r="852" spans="2:5" x14ac:dyDescent="0.25">
      <c r="B852" s="110"/>
      <c r="C852" s="9"/>
      <c r="D852" s="23"/>
      <c r="E852" s="23"/>
    </row>
    <row r="853" spans="2:5" x14ac:dyDescent="0.25">
      <c r="B853" s="110"/>
      <c r="C853" s="9"/>
      <c r="D853" s="23"/>
      <c r="E853" s="23"/>
    </row>
    <row r="854" spans="2:5" x14ac:dyDescent="0.25">
      <c r="B854" s="110"/>
      <c r="C854" s="9"/>
      <c r="D854" s="23"/>
      <c r="E854" s="23"/>
    </row>
    <row r="855" spans="2:5" x14ac:dyDescent="0.25">
      <c r="B855" s="110"/>
      <c r="C855" s="9"/>
      <c r="D855" s="23"/>
      <c r="E855" s="23"/>
    </row>
    <row r="856" spans="2:5" x14ac:dyDescent="0.25">
      <c r="B856" s="110"/>
      <c r="C856" s="9"/>
      <c r="D856" s="23"/>
      <c r="E856" s="23"/>
    </row>
    <row r="857" spans="2:5" x14ac:dyDescent="0.25">
      <c r="B857" s="110"/>
      <c r="C857" s="9"/>
      <c r="D857" s="23"/>
      <c r="E857" s="23"/>
    </row>
    <row r="858" spans="2:5" x14ac:dyDescent="0.25">
      <c r="B858" s="110"/>
      <c r="C858" s="9"/>
      <c r="D858" s="23"/>
      <c r="E858" s="23"/>
    </row>
    <row r="859" spans="2:5" x14ac:dyDescent="0.25">
      <c r="B859" s="110"/>
      <c r="C859" s="9"/>
      <c r="D859" s="23"/>
      <c r="E859" s="23"/>
    </row>
    <row r="860" spans="2:5" x14ac:dyDescent="0.25">
      <c r="B860" s="110"/>
      <c r="C860" s="9"/>
      <c r="D860" s="23"/>
      <c r="E860" s="23"/>
    </row>
    <row r="861" spans="2:5" x14ac:dyDescent="0.25">
      <c r="B861" s="110"/>
      <c r="C861" s="9"/>
      <c r="D861" s="23"/>
      <c r="E861" s="23"/>
    </row>
    <row r="862" spans="2:5" x14ac:dyDescent="0.25">
      <c r="B862" s="110"/>
      <c r="C862" s="9"/>
      <c r="D862" s="23"/>
      <c r="E862" s="23"/>
    </row>
    <row r="863" spans="2:5" x14ac:dyDescent="0.25">
      <c r="B863" s="110"/>
      <c r="C863" s="9"/>
      <c r="D863" s="23"/>
      <c r="E863" s="23"/>
    </row>
    <row r="864" spans="2:5" x14ac:dyDescent="0.25">
      <c r="B864" s="110"/>
      <c r="C864" s="9"/>
      <c r="D864" s="23"/>
      <c r="E864" s="23"/>
    </row>
    <row r="865" spans="2:5" x14ac:dyDescent="0.25">
      <c r="B865" s="110"/>
      <c r="C865" s="9"/>
      <c r="D865" s="23"/>
      <c r="E865" s="23"/>
    </row>
    <row r="866" spans="2:5" x14ac:dyDescent="0.25">
      <c r="B866" s="110"/>
      <c r="C866" s="9"/>
      <c r="D866" s="23"/>
      <c r="E866" s="23"/>
    </row>
    <row r="867" spans="2:5" x14ac:dyDescent="0.25">
      <c r="B867" s="110"/>
      <c r="C867" s="9"/>
      <c r="D867" s="23"/>
      <c r="E867" s="23"/>
    </row>
    <row r="868" spans="2:5" x14ac:dyDescent="0.25">
      <c r="B868" s="110"/>
      <c r="C868" s="9"/>
      <c r="D868" s="23"/>
      <c r="E868" s="23"/>
    </row>
    <row r="869" spans="2:5" x14ac:dyDescent="0.25">
      <c r="B869" s="110"/>
      <c r="C869" s="9"/>
      <c r="D869" s="23"/>
      <c r="E869" s="23"/>
    </row>
    <row r="870" spans="2:5" x14ac:dyDescent="0.25">
      <c r="B870" s="110"/>
      <c r="C870" s="9"/>
      <c r="D870" s="23"/>
      <c r="E870" s="23"/>
    </row>
    <row r="871" spans="2:5" x14ac:dyDescent="0.25">
      <c r="B871" s="110"/>
      <c r="C871" s="9"/>
      <c r="D871" s="23"/>
      <c r="E871" s="23"/>
    </row>
    <row r="872" spans="2:5" x14ac:dyDescent="0.25">
      <c r="B872" s="110"/>
      <c r="C872" s="9"/>
      <c r="D872" s="23"/>
      <c r="E872" s="23"/>
    </row>
    <row r="873" spans="2:5" x14ac:dyDescent="0.25">
      <c r="B873" s="110"/>
      <c r="C873" s="9"/>
      <c r="D873" s="23"/>
      <c r="E873" s="23"/>
    </row>
    <row r="874" spans="2:5" x14ac:dyDescent="0.25">
      <c r="B874" s="110"/>
      <c r="C874" s="9"/>
      <c r="D874" s="23"/>
      <c r="E874" s="23"/>
    </row>
    <row r="875" spans="2:5" x14ac:dyDescent="0.25">
      <c r="B875" s="110"/>
      <c r="C875" s="9"/>
      <c r="D875" s="23"/>
      <c r="E875" s="23"/>
    </row>
    <row r="876" spans="2:5" x14ac:dyDescent="0.25">
      <c r="B876" s="110"/>
      <c r="C876" s="9"/>
      <c r="D876" s="23"/>
      <c r="E876" s="23"/>
    </row>
    <row r="877" spans="2:5" x14ac:dyDescent="0.25">
      <c r="B877" s="110"/>
      <c r="C877" s="9"/>
      <c r="D877" s="23"/>
      <c r="E877" s="23"/>
    </row>
    <row r="878" spans="2:5" x14ac:dyDescent="0.25">
      <c r="B878" s="110"/>
      <c r="C878" s="9"/>
      <c r="D878" s="23"/>
      <c r="E878" s="23"/>
    </row>
    <row r="879" spans="2:5" x14ac:dyDescent="0.25">
      <c r="B879" s="110"/>
      <c r="C879" s="9"/>
      <c r="D879" s="23"/>
      <c r="E879" s="23"/>
    </row>
    <row r="880" spans="2:5" x14ac:dyDescent="0.25">
      <c r="B880" s="110"/>
      <c r="C880" s="9"/>
      <c r="D880" s="23"/>
      <c r="E880" s="23"/>
    </row>
    <row r="881" spans="2:5" x14ac:dyDescent="0.25">
      <c r="B881" s="110"/>
      <c r="C881" s="9"/>
      <c r="D881" s="23"/>
      <c r="E881" s="23"/>
    </row>
    <row r="882" spans="2:5" x14ac:dyDescent="0.25">
      <c r="B882" s="110"/>
      <c r="C882" s="9"/>
      <c r="D882" s="23"/>
      <c r="E882" s="23"/>
    </row>
    <row r="883" spans="2:5" x14ac:dyDescent="0.25">
      <c r="B883" s="110"/>
      <c r="C883" s="9"/>
      <c r="D883" s="23"/>
      <c r="E883" s="23"/>
    </row>
    <row r="884" spans="2:5" x14ac:dyDescent="0.25">
      <c r="B884" s="110"/>
      <c r="C884" s="9"/>
      <c r="D884" s="23"/>
      <c r="E884" s="23"/>
    </row>
    <row r="885" spans="2:5" x14ac:dyDescent="0.25">
      <c r="B885" s="110"/>
      <c r="C885" s="9"/>
      <c r="D885" s="23"/>
      <c r="E885" s="23"/>
    </row>
    <row r="886" spans="2:5" x14ac:dyDescent="0.25">
      <c r="B886" s="110"/>
      <c r="C886" s="9"/>
      <c r="D886" s="23"/>
      <c r="E886" s="23"/>
    </row>
    <row r="887" spans="2:5" x14ac:dyDescent="0.25">
      <c r="B887" s="110"/>
      <c r="C887" s="9"/>
      <c r="D887" s="23"/>
      <c r="E887" s="23"/>
    </row>
    <row r="888" spans="2:5" x14ac:dyDescent="0.25">
      <c r="B888" s="110"/>
      <c r="C888" s="9"/>
      <c r="D888" s="23"/>
      <c r="E888" s="23"/>
    </row>
    <row r="889" spans="2:5" x14ac:dyDescent="0.25">
      <c r="B889" s="110"/>
      <c r="C889" s="9"/>
      <c r="D889" s="23"/>
      <c r="E889" s="23"/>
    </row>
    <row r="890" spans="2:5" x14ac:dyDescent="0.25">
      <c r="B890" s="110"/>
      <c r="C890" s="9"/>
      <c r="D890" s="23"/>
      <c r="E890" s="23"/>
    </row>
    <row r="891" spans="2:5" x14ac:dyDescent="0.25">
      <c r="B891" s="110"/>
      <c r="C891" s="9"/>
      <c r="D891" s="23"/>
      <c r="E891" s="23"/>
    </row>
    <row r="892" spans="2:5" x14ac:dyDescent="0.25">
      <c r="B892" s="110"/>
      <c r="C892" s="9"/>
      <c r="D892" s="23"/>
      <c r="E892" s="23"/>
    </row>
    <row r="893" spans="2:5" x14ac:dyDescent="0.25">
      <c r="B893" s="110"/>
      <c r="C893" s="9"/>
      <c r="D893" s="23"/>
      <c r="E893" s="23"/>
    </row>
    <row r="894" spans="2:5" x14ac:dyDescent="0.25">
      <c r="B894" s="110"/>
      <c r="C894" s="9"/>
      <c r="D894" s="23"/>
      <c r="E894" s="23"/>
    </row>
    <row r="895" spans="2:5" x14ac:dyDescent="0.25">
      <c r="B895" s="110"/>
      <c r="C895" s="9"/>
      <c r="D895" s="23"/>
      <c r="E895" s="23"/>
    </row>
    <row r="896" spans="2:5" x14ac:dyDescent="0.25">
      <c r="B896" s="110"/>
      <c r="C896" s="9"/>
      <c r="D896" s="23"/>
      <c r="E896" s="23"/>
    </row>
    <row r="897" spans="2:5" x14ac:dyDescent="0.25">
      <c r="B897" s="110"/>
      <c r="C897" s="9"/>
      <c r="D897" s="23"/>
      <c r="E897" s="23"/>
    </row>
    <row r="898" spans="2:5" x14ac:dyDescent="0.25">
      <c r="B898" s="110"/>
      <c r="C898" s="9"/>
      <c r="D898" s="23"/>
      <c r="E898" s="23"/>
    </row>
    <row r="899" spans="2:5" x14ac:dyDescent="0.25">
      <c r="B899" s="110"/>
      <c r="C899" s="9"/>
      <c r="D899" s="23"/>
      <c r="E899" s="23"/>
    </row>
    <row r="900" spans="2:5" x14ac:dyDescent="0.25">
      <c r="B900" s="110"/>
      <c r="C900" s="9"/>
      <c r="D900" s="23"/>
      <c r="E900" s="23"/>
    </row>
    <row r="901" spans="2:5" x14ac:dyDescent="0.25">
      <c r="B901" s="110"/>
      <c r="C901" s="9"/>
      <c r="D901" s="23"/>
      <c r="E901" s="23"/>
    </row>
    <row r="902" spans="2:5" x14ac:dyDescent="0.25">
      <c r="B902" s="110"/>
      <c r="C902" s="9"/>
      <c r="D902" s="23"/>
      <c r="E902" s="23"/>
    </row>
    <row r="903" spans="2:5" x14ac:dyDescent="0.25">
      <c r="B903" s="110"/>
      <c r="C903" s="9"/>
      <c r="D903" s="23"/>
      <c r="E903" s="23"/>
    </row>
    <row r="904" spans="2:5" x14ac:dyDescent="0.25">
      <c r="B904" s="110"/>
      <c r="C904" s="9"/>
      <c r="D904" s="23"/>
      <c r="E904" s="23"/>
    </row>
    <row r="905" spans="2:5" x14ac:dyDescent="0.25">
      <c r="B905" s="110"/>
      <c r="C905" s="9"/>
      <c r="D905" s="23"/>
      <c r="E905" s="23"/>
    </row>
    <row r="906" spans="2:5" x14ac:dyDescent="0.25">
      <c r="B906" s="110"/>
      <c r="C906" s="9"/>
      <c r="D906" s="23"/>
      <c r="E906" s="23"/>
    </row>
    <row r="907" spans="2:5" x14ac:dyDescent="0.25">
      <c r="B907" s="110"/>
      <c r="C907" s="9"/>
      <c r="D907" s="23"/>
      <c r="E907" s="23"/>
    </row>
    <row r="908" spans="2:5" x14ac:dyDescent="0.25">
      <c r="B908" s="110"/>
      <c r="C908" s="9"/>
      <c r="D908" s="23"/>
      <c r="E908" s="23"/>
    </row>
    <row r="909" spans="2:5" x14ac:dyDescent="0.25">
      <c r="B909" s="110"/>
      <c r="C909" s="9"/>
      <c r="D909" s="23"/>
      <c r="E909" s="23"/>
    </row>
    <row r="910" spans="2:5" x14ac:dyDescent="0.25">
      <c r="B910" s="110"/>
      <c r="C910" s="9"/>
      <c r="D910" s="23"/>
      <c r="E910" s="23"/>
    </row>
    <row r="911" spans="2:5" x14ac:dyDescent="0.25">
      <c r="B911" s="110"/>
      <c r="C911" s="9"/>
      <c r="D911" s="23"/>
      <c r="E911" s="23"/>
    </row>
    <row r="912" spans="2:5" x14ac:dyDescent="0.25">
      <c r="B912" s="110"/>
      <c r="C912" s="9"/>
      <c r="D912" s="23"/>
      <c r="E912" s="23"/>
    </row>
    <row r="913" spans="2:5" x14ac:dyDescent="0.25">
      <c r="B913" s="110"/>
      <c r="C913" s="9"/>
      <c r="D913" s="23"/>
      <c r="E913" s="23"/>
    </row>
    <row r="914" spans="2:5" x14ac:dyDescent="0.25">
      <c r="B914" s="110"/>
      <c r="C914" s="9"/>
      <c r="D914" s="23"/>
      <c r="E914" s="23"/>
    </row>
    <row r="915" spans="2:5" x14ac:dyDescent="0.25">
      <c r="B915" s="110"/>
      <c r="C915" s="9"/>
      <c r="D915" s="23"/>
      <c r="E915" s="23"/>
    </row>
    <row r="916" spans="2:5" x14ac:dyDescent="0.25">
      <c r="B916" s="110"/>
      <c r="C916" s="9"/>
      <c r="D916" s="23"/>
      <c r="E916" s="23"/>
    </row>
    <row r="917" spans="2:5" x14ac:dyDescent="0.25">
      <c r="B917" s="110"/>
      <c r="C917" s="9"/>
      <c r="D917" s="23"/>
      <c r="E917" s="23"/>
    </row>
    <row r="918" spans="2:5" x14ac:dyDescent="0.25">
      <c r="B918" s="110"/>
      <c r="C918" s="9"/>
      <c r="D918" s="23"/>
      <c r="E918" s="23"/>
    </row>
    <row r="919" spans="2:5" x14ac:dyDescent="0.25">
      <c r="B919" s="110"/>
      <c r="C919" s="9"/>
      <c r="D919" s="23"/>
      <c r="E919" s="23"/>
    </row>
    <row r="920" spans="2:5" x14ac:dyDescent="0.25">
      <c r="B920" s="110"/>
      <c r="C920" s="9"/>
      <c r="D920" s="23"/>
      <c r="E920" s="23"/>
    </row>
    <row r="921" spans="2:5" x14ac:dyDescent="0.25">
      <c r="B921" s="110"/>
      <c r="C921" s="9"/>
      <c r="D921" s="23"/>
      <c r="E921" s="23"/>
    </row>
    <row r="922" spans="2:5" x14ac:dyDescent="0.25">
      <c r="B922" s="110"/>
      <c r="C922" s="9"/>
      <c r="D922" s="23"/>
      <c r="E922" s="23"/>
    </row>
    <row r="923" spans="2:5" x14ac:dyDescent="0.25">
      <c r="B923" s="110"/>
      <c r="C923" s="9"/>
      <c r="D923" s="23"/>
      <c r="E923" s="23"/>
    </row>
    <row r="924" spans="2:5" x14ac:dyDescent="0.25">
      <c r="B924" s="110"/>
      <c r="C924" s="9"/>
      <c r="D924" s="23"/>
      <c r="E924" s="23"/>
    </row>
    <row r="925" spans="2:5" x14ac:dyDescent="0.25">
      <c r="B925" s="110"/>
      <c r="C925" s="9"/>
      <c r="D925" s="23"/>
      <c r="E925" s="23"/>
    </row>
    <row r="926" spans="2:5" x14ac:dyDescent="0.25">
      <c r="B926" s="110"/>
      <c r="C926" s="9"/>
      <c r="D926" s="23"/>
      <c r="E926" s="23"/>
    </row>
    <row r="927" spans="2:5" x14ac:dyDescent="0.25">
      <c r="B927" s="110"/>
      <c r="C927" s="9"/>
      <c r="D927" s="23"/>
      <c r="E927" s="23"/>
    </row>
    <row r="928" spans="2:5" x14ac:dyDescent="0.25">
      <c r="B928" s="110"/>
      <c r="C928" s="9"/>
      <c r="D928" s="23"/>
      <c r="E928" s="23"/>
    </row>
    <row r="929" spans="2:5" x14ac:dyDescent="0.25">
      <c r="B929" s="110"/>
      <c r="C929" s="9"/>
      <c r="D929" s="23"/>
      <c r="E929" s="23"/>
    </row>
    <row r="930" spans="2:5" x14ac:dyDescent="0.25">
      <c r="B930" s="110"/>
      <c r="C930" s="9"/>
      <c r="D930" s="23"/>
      <c r="E930" s="23"/>
    </row>
    <row r="931" spans="2:5" x14ac:dyDescent="0.25">
      <c r="B931" s="110"/>
      <c r="C931" s="9"/>
      <c r="D931" s="23"/>
      <c r="E931" s="23"/>
    </row>
    <row r="932" spans="2:5" x14ac:dyDescent="0.25">
      <c r="B932" s="110"/>
      <c r="C932" s="9"/>
      <c r="D932" s="23"/>
      <c r="E932" s="23"/>
    </row>
    <row r="933" spans="2:5" x14ac:dyDescent="0.25">
      <c r="B933" s="110"/>
      <c r="C933" s="9"/>
      <c r="D933" s="23"/>
      <c r="E933" s="23"/>
    </row>
    <row r="934" spans="2:5" x14ac:dyDescent="0.25">
      <c r="B934" s="110"/>
      <c r="C934" s="9"/>
      <c r="D934" s="23"/>
      <c r="E934" s="23"/>
    </row>
    <row r="935" spans="2:5" x14ac:dyDescent="0.25">
      <c r="B935" s="110"/>
      <c r="C935" s="9"/>
      <c r="D935" s="23"/>
      <c r="E935" s="23"/>
    </row>
    <row r="936" spans="2:5" x14ac:dyDescent="0.25">
      <c r="B936" s="110"/>
      <c r="C936" s="9"/>
      <c r="D936" s="23"/>
      <c r="E936" s="23"/>
    </row>
    <row r="937" spans="2:5" x14ac:dyDescent="0.25">
      <c r="B937" s="110"/>
      <c r="C937" s="9"/>
      <c r="D937" s="23"/>
      <c r="E937" s="23"/>
    </row>
    <row r="938" spans="2:5" x14ac:dyDescent="0.25">
      <c r="B938" s="110"/>
      <c r="C938" s="9"/>
      <c r="D938" s="23"/>
      <c r="E938" s="23"/>
    </row>
    <row r="939" spans="2:5" x14ac:dyDescent="0.25">
      <c r="B939" s="110"/>
      <c r="C939" s="9"/>
      <c r="D939" s="23"/>
      <c r="E939" s="23"/>
    </row>
    <row r="940" spans="2:5" x14ac:dyDescent="0.25">
      <c r="B940" s="110"/>
      <c r="C940" s="9"/>
      <c r="D940" s="23"/>
      <c r="E940" s="23"/>
    </row>
    <row r="941" spans="2:5" x14ac:dyDescent="0.25">
      <c r="B941" s="110"/>
      <c r="C941" s="9"/>
      <c r="D941" s="23"/>
      <c r="E941" s="23"/>
    </row>
    <row r="942" spans="2:5" x14ac:dyDescent="0.25">
      <c r="B942" s="110"/>
      <c r="C942" s="9"/>
      <c r="D942" s="23"/>
      <c r="E942" s="23"/>
    </row>
    <row r="943" spans="2:5" x14ac:dyDescent="0.25">
      <c r="B943" s="110"/>
      <c r="C943" s="9"/>
      <c r="D943" s="23"/>
      <c r="E943" s="23"/>
    </row>
    <row r="944" spans="2:5" x14ac:dyDescent="0.25">
      <c r="B944" s="110"/>
      <c r="C944" s="9"/>
      <c r="D944" s="23"/>
      <c r="E944" s="23"/>
    </row>
    <row r="945" spans="2:5" x14ac:dyDescent="0.25">
      <c r="B945" s="110"/>
      <c r="C945" s="9"/>
      <c r="D945" s="23"/>
      <c r="E945" s="23"/>
    </row>
    <row r="946" spans="2:5" x14ac:dyDescent="0.25">
      <c r="B946" s="110"/>
      <c r="C946" s="9"/>
      <c r="D946" s="23"/>
      <c r="E946" s="23"/>
    </row>
    <row r="947" spans="2:5" x14ac:dyDescent="0.25">
      <c r="B947" s="110"/>
      <c r="C947" s="9"/>
      <c r="D947" s="23"/>
      <c r="E947" s="23"/>
    </row>
    <row r="948" spans="2:5" x14ac:dyDescent="0.25">
      <c r="B948" s="110"/>
      <c r="C948" s="9"/>
      <c r="D948" s="23"/>
      <c r="E948" s="23"/>
    </row>
    <row r="949" spans="2:5" x14ac:dyDescent="0.25">
      <c r="B949" s="110"/>
      <c r="C949" s="9"/>
      <c r="D949" s="23"/>
      <c r="E949" s="23"/>
    </row>
    <row r="950" spans="2:5" x14ac:dyDescent="0.25">
      <c r="B950" s="110"/>
      <c r="C950" s="9"/>
      <c r="D950" s="23"/>
      <c r="E950" s="23"/>
    </row>
    <row r="951" spans="2:5" x14ac:dyDescent="0.25">
      <c r="B951" s="110"/>
      <c r="C951" s="9"/>
      <c r="D951" s="23"/>
      <c r="E951" s="23"/>
    </row>
    <row r="952" spans="2:5" x14ac:dyDescent="0.25">
      <c r="B952" s="110"/>
      <c r="C952" s="9"/>
      <c r="D952" s="23"/>
      <c r="E952" s="23"/>
    </row>
    <row r="953" spans="2:5" x14ac:dyDescent="0.25">
      <c r="B953" s="110"/>
      <c r="C953" s="9"/>
      <c r="D953" s="23"/>
      <c r="E953" s="23"/>
    </row>
    <row r="954" spans="2:5" x14ac:dyDescent="0.25">
      <c r="B954" s="110"/>
      <c r="C954" s="9"/>
      <c r="D954" s="23"/>
      <c r="E954" s="23"/>
    </row>
    <row r="955" spans="2:5" x14ac:dyDescent="0.25">
      <c r="B955" s="110"/>
      <c r="C955" s="9"/>
      <c r="D955" s="23"/>
      <c r="E955" s="23"/>
    </row>
    <row r="956" spans="2:5" x14ac:dyDescent="0.25">
      <c r="B956" s="110"/>
      <c r="C956" s="9"/>
      <c r="D956" s="23"/>
      <c r="E956" s="23"/>
    </row>
    <row r="957" spans="2:5" x14ac:dyDescent="0.25">
      <c r="B957" s="110"/>
      <c r="C957" s="9"/>
      <c r="D957" s="23"/>
      <c r="E957" s="23"/>
    </row>
    <row r="958" spans="2:5" x14ac:dyDescent="0.25">
      <c r="B958" s="110"/>
      <c r="C958" s="9"/>
      <c r="D958" s="23"/>
      <c r="E958" s="23"/>
    </row>
    <row r="959" spans="2:5" x14ac:dyDescent="0.25">
      <c r="B959" s="110"/>
      <c r="C959" s="9"/>
      <c r="D959" s="23"/>
      <c r="E959" s="23"/>
    </row>
    <row r="960" spans="2:5" x14ac:dyDescent="0.25">
      <c r="B960" s="110"/>
      <c r="C960" s="9"/>
      <c r="D960" s="23"/>
      <c r="E960" s="23"/>
    </row>
    <row r="961" spans="2:5" x14ac:dyDescent="0.25">
      <c r="B961" s="110"/>
      <c r="C961" s="9"/>
      <c r="D961" s="23"/>
      <c r="E961" s="23"/>
    </row>
    <row r="962" spans="2:5" x14ac:dyDescent="0.25">
      <c r="B962" s="110"/>
      <c r="C962" s="9"/>
      <c r="D962" s="23"/>
      <c r="E962" s="23"/>
    </row>
    <row r="963" spans="2:5" x14ac:dyDescent="0.25">
      <c r="B963" s="110"/>
      <c r="C963" s="9"/>
      <c r="D963" s="23"/>
      <c r="E963" s="23"/>
    </row>
    <row r="964" spans="2:5" x14ac:dyDescent="0.25">
      <c r="B964" s="110"/>
      <c r="C964" s="9"/>
      <c r="D964" s="23"/>
      <c r="E964" s="23"/>
    </row>
    <row r="965" spans="2:5" x14ac:dyDescent="0.25">
      <c r="B965" s="110"/>
      <c r="C965" s="9"/>
      <c r="D965" s="23"/>
      <c r="E965" s="23"/>
    </row>
    <row r="966" spans="2:5" x14ac:dyDescent="0.25">
      <c r="B966" s="110"/>
      <c r="C966" s="9"/>
      <c r="D966" s="23"/>
      <c r="E966" s="23"/>
    </row>
    <row r="967" spans="2:5" x14ac:dyDescent="0.25">
      <c r="B967" s="110"/>
      <c r="C967" s="9"/>
      <c r="D967" s="23"/>
      <c r="E967" s="23"/>
    </row>
    <row r="968" spans="2:5" x14ac:dyDescent="0.25">
      <c r="B968" s="110"/>
      <c r="C968" s="9"/>
      <c r="D968" s="23"/>
      <c r="E968" s="23"/>
    </row>
    <row r="969" spans="2:5" x14ac:dyDescent="0.25">
      <c r="B969" s="110"/>
      <c r="C969" s="9"/>
      <c r="D969" s="23"/>
      <c r="E969" s="23"/>
    </row>
    <row r="970" spans="2:5" x14ac:dyDescent="0.25">
      <c r="B970" s="110"/>
      <c r="C970" s="9"/>
      <c r="D970" s="23"/>
      <c r="E970" s="23"/>
    </row>
    <row r="971" spans="2:5" x14ac:dyDescent="0.25">
      <c r="B971" s="110"/>
      <c r="C971" s="9"/>
      <c r="D971" s="23"/>
      <c r="E971" s="23"/>
    </row>
    <row r="972" spans="2:5" x14ac:dyDescent="0.25">
      <c r="B972" s="110"/>
      <c r="C972" s="9"/>
      <c r="D972" s="23"/>
      <c r="E972" s="23"/>
    </row>
    <row r="973" spans="2:5" x14ac:dyDescent="0.25">
      <c r="B973" s="110"/>
      <c r="C973" s="9"/>
      <c r="D973" s="23"/>
      <c r="E973" s="23"/>
    </row>
    <row r="974" spans="2:5" x14ac:dyDescent="0.25">
      <c r="B974" s="110"/>
      <c r="C974" s="9"/>
      <c r="D974" s="23"/>
      <c r="E974" s="23"/>
    </row>
    <row r="975" spans="2:5" x14ac:dyDescent="0.25">
      <c r="B975" s="110"/>
      <c r="C975" s="9"/>
      <c r="D975" s="23"/>
      <c r="E975" s="23"/>
    </row>
    <row r="976" spans="2:5" x14ac:dyDescent="0.25">
      <c r="B976" s="110"/>
      <c r="C976" s="9"/>
      <c r="D976" s="23"/>
      <c r="E976" s="23"/>
    </row>
    <row r="977" spans="2:5" x14ac:dyDescent="0.25">
      <c r="B977" s="110"/>
      <c r="C977" s="9"/>
      <c r="D977" s="23"/>
      <c r="E977" s="23"/>
    </row>
    <row r="978" spans="2:5" x14ac:dyDescent="0.25">
      <c r="B978" s="110"/>
      <c r="C978" s="9"/>
      <c r="D978" s="23"/>
      <c r="E978" s="23"/>
    </row>
    <row r="979" spans="2:5" x14ac:dyDescent="0.25">
      <c r="B979" s="110"/>
      <c r="C979" s="9"/>
      <c r="D979" s="23"/>
      <c r="E979" s="23"/>
    </row>
    <row r="980" spans="2:5" x14ac:dyDescent="0.25">
      <c r="B980" s="110"/>
      <c r="C980" s="9"/>
      <c r="D980" s="23"/>
      <c r="E980" s="23"/>
    </row>
    <row r="981" spans="2:5" x14ac:dyDescent="0.25">
      <c r="B981" s="110"/>
      <c r="C981" s="9"/>
      <c r="D981" s="23"/>
      <c r="E981" s="23"/>
    </row>
    <row r="982" spans="2:5" x14ac:dyDescent="0.25">
      <c r="B982" s="110"/>
      <c r="C982" s="9"/>
      <c r="D982" s="23"/>
      <c r="E982" s="23"/>
    </row>
    <row r="983" spans="2:5" x14ac:dyDescent="0.25">
      <c r="B983" s="110"/>
      <c r="C983" s="9"/>
      <c r="D983" s="23"/>
      <c r="E983" s="23"/>
    </row>
    <row r="984" spans="2:5" x14ac:dyDescent="0.25">
      <c r="B984" s="110"/>
      <c r="C984" s="9"/>
      <c r="D984" s="23"/>
      <c r="E984" s="23"/>
    </row>
    <row r="985" spans="2:5" x14ac:dyDescent="0.25">
      <c r="B985" s="110"/>
      <c r="C985" s="9"/>
      <c r="D985" s="23"/>
      <c r="E985" s="23"/>
    </row>
    <row r="986" spans="2:5" x14ac:dyDescent="0.25">
      <c r="B986" s="110"/>
      <c r="C986" s="9"/>
      <c r="D986" s="23"/>
      <c r="E986" s="23"/>
    </row>
    <row r="987" spans="2:5" x14ac:dyDescent="0.25">
      <c r="B987" s="110"/>
      <c r="C987" s="9"/>
      <c r="D987" s="23"/>
      <c r="E987" s="23"/>
    </row>
    <row r="988" spans="2:5" x14ac:dyDescent="0.25">
      <c r="B988" s="110"/>
      <c r="C988" s="9"/>
      <c r="D988" s="23"/>
      <c r="E988" s="23"/>
    </row>
    <row r="989" spans="2:5" x14ac:dyDescent="0.25">
      <c r="B989" s="110"/>
      <c r="C989" s="9"/>
      <c r="D989" s="23"/>
      <c r="E989" s="23"/>
    </row>
    <row r="990" spans="2:5" x14ac:dyDescent="0.25">
      <c r="B990" s="110"/>
      <c r="C990" s="9"/>
      <c r="D990" s="23"/>
      <c r="E990" s="23"/>
    </row>
    <row r="991" spans="2:5" x14ac:dyDescent="0.25">
      <c r="B991" s="110"/>
      <c r="C991" s="9"/>
      <c r="D991" s="23"/>
      <c r="E991" s="23"/>
    </row>
    <row r="992" spans="2:5" x14ac:dyDescent="0.25">
      <c r="B992" s="110"/>
      <c r="C992" s="9"/>
      <c r="D992" s="23"/>
      <c r="E992" s="23"/>
    </row>
    <row r="993" spans="2:5" x14ac:dyDescent="0.25">
      <c r="B993" s="110"/>
      <c r="C993" s="9"/>
      <c r="D993" s="23"/>
      <c r="E993" s="23"/>
    </row>
    <row r="994" spans="2:5" x14ac:dyDescent="0.25">
      <c r="B994" s="110"/>
      <c r="C994" s="9"/>
      <c r="D994" s="23"/>
      <c r="E994" s="23"/>
    </row>
    <row r="995" spans="2:5" x14ac:dyDescent="0.25">
      <c r="B995" s="110"/>
      <c r="C995" s="9"/>
      <c r="D995" s="23"/>
      <c r="E995" s="23"/>
    </row>
    <row r="996" spans="2:5" x14ac:dyDescent="0.25">
      <c r="B996" s="110"/>
      <c r="C996" s="9"/>
      <c r="D996" s="23"/>
      <c r="E996" s="23"/>
    </row>
    <row r="997" spans="2:5" x14ac:dyDescent="0.25">
      <c r="B997" s="110"/>
      <c r="C997" s="9"/>
      <c r="D997" s="23"/>
      <c r="E997" s="23"/>
    </row>
    <row r="998" spans="2:5" x14ac:dyDescent="0.25">
      <c r="B998" s="110"/>
      <c r="C998" s="9"/>
      <c r="D998" s="23"/>
      <c r="E998" s="23"/>
    </row>
    <row r="999" spans="2:5" x14ac:dyDescent="0.25">
      <c r="B999" s="110"/>
      <c r="C999" s="9"/>
      <c r="D999" s="23"/>
      <c r="E999" s="23"/>
    </row>
    <row r="1000" spans="2:5" x14ac:dyDescent="0.25">
      <c r="B1000" s="110"/>
      <c r="C1000" s="9"/>
      <c r="D1000" s="23"/>
      <c r="E1000" s="23"/>
    </row>
    <row r="1001" spans="2:5" x14ac:dyDescent="0.25">
      <c r="B1001" s="110"/>
      <c r="C1001" s="9"/>
      <c r="D1001" s="23"/>
      <c r="E1001" s="23"/>
    </row>
    <row r="1002" spans="2:5" x14ac:dyDescent="0.25">
      <c r="B1002" s="110"/>
      <c r="C1002" s="9"/>
      <c r="D1002" s="23"/>
      <c r="E1002" s="23"/>
    </row>
    <row r="1003" spans="2:5" x14ac:dyDescent="0.25">
      <c r="B1003" s="110"/>
      <c r="C1003" s="9"/>
      <c r="D1003" s="23"/>
      <c r="E1003" s="23"/>
    </row>
    <row r="1004" spans="2:5" x14ac:dyDescent="0.25">
      <c r="B1004" s="110"/>
      <c r="C1004" s="9"/>
      <c r="D1004" s="23"/>
      <c r="E1004" s="23"/>
    </row>
    <row r="1005" spans="2:5" x14ac:dyDescent="0.25">
      <c r="B1005" s="110"/>
      <c r="C1005" s="9"/>
      <c r="D1005" s="23"/>
      <c r="E1005" s="23"/>
    </row>
    <row r="1006" spans="2:5" x14ac:dyDescent="0.25">
      <c r="B1006" s="110"/>
      <c r="C1006" s="9"/>
      <c r="D1006" s="23"/>
      <c r="E1006" s="23"/>
    </row>
    <row r="1007" spans="2:5" x14ac:dyDescent="0.25">
      <c r="B1007" s="110"/>
      <c r="C1007" s="9"/>
      <c r="D1007" s="23"/>
      <c r="E1007" s="23"/>
    </row>
    <row r="1008" spans="2:5" x14ac:dyDescent="0.25">
      <c r="B1008" s="110"/>
      <c r="C1008" s="9"/>
      <c r="D1008" s="23"/>
      <c r="E1008" s="23"/>
    </row>
    <row r="1009" spans="2:5" x14ac:dyDescent="0.25">
      <c r="B1009" s="110"/>
      <c r="C1009" s="9"/>
      <c r="D1009" s="23"/>
      <c r="E1009" s="23"/>
    </row>
    <row r="1010" spans="2:5" x14ac:dyDescent="0.25">
      <c r="B1010" s="110"/>
      <c r="C1010" s="9"/>
      <c r="D1010" s="23"/>
      <c r="E1010" s="23"/>
    </row>
    <row r="1011" spans="2:5" x14ac:dyDescent="0.25">
      <c r="B1011" s="110"/>
      <c r="C1011" s="9"/>
      <c r="D1011" s="23"/>
      <c r="E1011" s="23"/>
    </row>
    <row r="1012" spans="2:5" x14ac:dyDescent="0.25">
      <c r="B1012" s="110"/>
      <c r="C1012" s="9"/>
      <c r="D1012" s="23"/>
      <c r="E1012" s="23"/>
    </row>
    <row r="1013" spans="2:5" x14ac:dyDescent="0.25">
      <c r="B1013" s="110"/>
      <c r="C1013" s="9"/>
      <c r="D1013" s="23"/>
      <c r="E1013" s="23"/>
    </row>
    <row r="1014" spans="2:5" x14ac:dyDescent="0.25">
      <c r="B1014" s="110"/>
      <c r="C1014" s="9"/>
      <c r="D1014" s="23"/>
      <c r="E1014" s="23"/>
    </row>
    <row r="1015" spans="2:5" x14ac:dyDescent="0.25">
      <c r="B1015" s="110"/>
      <c r="C1015" s="9"/>
      <c r="D1015" s="23"/>
      <c r="E1015" s="23"/>
    </row>
    <row r="1016" spans="2:5" x14ac:dyDescent="0.25">
      <c r="B1016" s="110"/>
      <c r="C1016" s="9"/>
      <c r="D1016" s="23"/>
      <c r="E1016" s="23"/>
    </row>
    <row r="1017" spans="2:5" x14ac:dyDescent="0.25">
      <c r="B1017" s="110"/>
      <c r="C1017" s="9"/>
      <c r="D1017" s="23"/>
      <c r="E1017" s="23"/>
    </row>
    <row r="1018" spans="2:5" x14ac:dyDescent="0.25">
      <c r="B1018" s="110"/>
      <c r="C1018" s="9"/>
      <c r="D1018" s="23"/>
      <c r="E1018" s="23"/>
    </row>
    <row r="1019" spans="2:5" x14ac:dyDescent="0.25">
      <c r="B1019" s="110"/>
      <c r="C1019" s="9"/>
      <c r="D1019" s="23"/>
      <c r="E1019" s="23"/>
    </row>
    <row r="1020" spans="2:5" x14ac:dyDescent="0.25">
      <c r="B1020" s="110"/>
      <c r="C1020" s="9"/>
      <c r="D1020" s="23"/>
      <c r="E1020" s="23"/>
    </row>
    <row r="1021" spans="2:5" x14ac:dyDescent="0.25">
      <c r="B1021" s="110"/>
      <c r="C1021" s="9"/>
      <c r="D1021" s="23"/>
      <c r="E1021" s="23"/>
    </row>
    <row r="1022" spans="2:5" x14ac:dyDescent="0.25">
      <c r="B1022" s="110"/>
      <c r="C1022" s="9"/>
      <c r="D1022" s="23"/>
      <c r="E1022" s="23"/>
    </row>
    <row r="1023" spans="2:5" x14ac:dyDescent="0.25">
      <c r="B1023" s="110"/>
      <c r="C1023" s="9"/>
      <c r="D1023" s="23"/>
      <c r="E1023" s="23"/>
    </row>
    <row r="1024" spans="2:5" x14ac:dyDescent="0.25">
      <c r="B1024" s="110"/>
      <c r="C1024" s="9"/>
      <c r="D1024" s="23"/>
      <c r="E1024" s="23"/>
    </row>
    <row r="1025" spans="2:5" x14ac:dyDescent="0.25">
      <c r="B1025" s="110"/>
      <c r="C1025" s="9"/>
      <c r="D1025" s="23"/>
      <c r="E1025" s="23"/>
    </row>
    <row r="1026" spans="2:5" x14ac:dyDescent="0.25">
      <c r="B1026" s="110"/>
      <c r="C1026" s="9"/>
      <c r="D1026" s="23"/>
      <c r="E1026" s="23"/>
    </row>
    <row r="1027" spans="2:5" x14ac:dyDescent="0.25">
      <c r="B1027" s="110"/>
      <c r="C1027" s="9"/>
      <c r="D1027" s="23"/>
      <c r="E1027" s="23"/>
    </row>
    <row r="1028" spans="2:5" x14ac:dyDescent="0.25">
      <c r="B1028" s="110"/>
      <c r="C1028" s="9"/>
      <c r="D1028" s="23"/>
      <c r="E1028" s="23"/>
    </row>
    <row r="1029" spans="2:5" x14ac:dyDescent="0.25">
      <c r="B1029" s="110"/>
      <c r="C1029" s="9"/>
      <c r="D1029" s="23"/>
      <c r="E1029" s="23"/>
    </row>
    <row r="1030" spans="2:5" x14ac:dyDescent="0.25">
      <c r="B1030" s="110"/>
      <c r="C1030" s="9"/>
      <c r="D1030" s="23"/>
      <c r="E1030" s="23"/>
    </row>
    <row r="1031" spans="2:5" x14ac:dyDescent="0.25">
      <c r="B1031" s="110"/>
      <c r="C1031" s="9"/>
      <c r="D1031" s="23"/>
      <c r="E1031" s="23"/>
    </row>
    <row r="1032" spans="2:5" x14ac:dyDescent="0.25">
      <c r="B1032" s="110"/>
      <c r="C1032" s="9"/>
      <c r="D1032" s="23"/>
      <c r="E1032" s="23"/>
    </row>
    <row r="1033" spans="2:5" x14ac:dyDescent="0.25">
      <c r="B1033" s="110"/>
      <c r="C1033" s="9"/>
      <c r="D1033" s="23"/>
      <c r="E1033" s="23"/>
    </row>
    <row r="1034" spans="2:5" x14ac:dyDescent="0.25">
      <c r="B1034" s="110"/>
      <c r="C1034" s="9"/>
      <c r="D1034" s="23"/>
      <c r="E1034" s="23"/>
    </row>
    <row r="1035" spans="2:5" x14ac:dyDescent="0.25">
      <c r="B1035" s="110"/>
      <c r="C1035" s="9"/>
      <c r="D1035" s="23"/>
      <c r="E1035" s="23"/>
    </row>
    <row r="1036" spans="2:5" x14ac:dyDescent="0.25">
      <c r="B1036" s="110"/>
      <c r="C1036" s="9"/>
      <c r="D1036" s="23"/>
      <c r="E1036" s="23"/>
    </row>
    <row r="1037" spans="2:5" x14ac:dyDescent="0.25">
      <c r="B1037" s="110"/>
      <c r="C1037" s="9"/>
      <c r="D1037" s="23"/>
      <c r="E1037" s="23"/>
    </row>
    <row r="1038" spans="2:5" x14ac:dyDescent="0.25">
      <c r="B1038" s="110"/>
      <c r="C1038" s="9"/>
      <c r="D1038" s="23"/>
      <c r="E1038" s="23"/>
    </row>
    <row r="1039" spans="2:5" x14ac:dyDescent="0.25">
      <c r="B1039" s="110"/>
      <c r="C1039" s="9"/>
      <c r="D1039" s="23"/>
      <c r="E1039" s="23"/>
    </row>
    <row r="1040" spans="2:5" x14ac:dyDescent="0.25">
      <c r="B1040" s="110"/>
      <c r="C1040" s="9"/>
      <c r="D1040" s="23"/>
      <c r="E1040" s="23"/>
    </row>
    <row r="1041" spans="2:5" x14ac:dyDescent="0.25">
      <c r="B1041" s="110"/>
      <c r="C1041" s="9"/>
      <c r="D1041" s="23"/>
      <c r="E1041" s="23"/>
    </row>
    <row r="1042" spans="2:5" x14ac:dyDescent="0.25">
      <c r="B1042" s="110"/>
      <c r="C1042" s="9"/>
      <c r="D1042" s="23"/>
      <c r="E1042" s="23"/>
    </row>
    <row r="1043" spans="2:5" x14ac:dyDescent="0.25">
      <c r="B1043" s="110"/>
      <c r="C1043" s="9"/>
      <c r="D1043" s="23"/>
      <c r="E1043" s="23"/>
    </row>
    <row r="1044" spans="2:5" x14ac:dyDescent="0.25">
      <c r="B1044" s="110"/>
      <c r="C1044" s="9"/>
      <c r="D1044" s="23"/>
      <c r="E1044" s="23"/>
    </row>
    <row r="1045" spans="2:5" x14ac:dyDescent="0.25">
      <c r="B1045" s="110"/>
      <c r="C1045" s="9"/>
      <c r="D1045" s="23"/>
      <c r="E1045" s="23"/>
    </row>
    <row r="1046" spans="2:5" x14ac:dyDescent="0.25">
      <c r="B1046" s="110"/>
      <c r="C1046" s="9"/>
      <c r="D1046" s="23"/>
      <c r="E1046" s="23"/>
    </row>
    <row r="1047" spans="2:5" x14ac:dyDescent="0.25">
      <c r="B1047" s="110"/>
      <c r="C1047" s="9"/>
      <c r="D1047" s="23"/>
      <c r="E1047" s="23"/>
    </row>
    <row r="1048" spans="2:5" x14ac:dyDescent="0.25">
      <c r="B1048" s="110"/>
      <c r="C1048" s="9"/>
      <c r="D1048" s="23"/>
      <c r="E1048" s="23"/>
    </row>
    <row r="1049" spans="2:5" x14ac:dyDescent="0.25">
      <c r="B1049" s="110"/>
      <c r="C1049" s="9"/>
      <c r="D1049" s="23"/>
      <c r="E1049" s="23"/>
    </row>
    <row r="1050" spans="2:5" x14ac:dyDescent="0.25">
      <c r="B1050" s="110"/>
      <c r="C1050" s="9"/>
      <c r="D1050" s="23"/>
      <c r="E1050" s="23"/>
    </row>
    <row r="1051" spans="2:5" x14ac:dyDescent="0.25">
      <c r="B1051" s="110"/>
      <c r="C1051" s="9"/>
      <c r="D1051" s="23"/>
      <c r="E1051" s="23"/>
    </row>
    <row r="1052" spans="2:5" x14ac:dyDescent="0.25">
      <c r="B1052" s="110"/>
      <c r="C1052" s="9"/>
      <c r="D1052" s="23"/>
      <c r="E1052" s="23"/>
    </row>
    <row r="1053" spans="2:5" x14ac:dyDescent="0.25">
      <c r="B1053" s="110"/>
      <c r="C1053" s="9"/>
      <c r="D1053" s="23"/>
      <c r="E1053" s="23"/>
    </row>
    <row r="1054" spans="2:5" x14ac:dyDescent="0.25">
      <c r="B1054" s="110"/>
      <c r="C1054" s="9"/>
      <c r="D1054" s="23"/>
      <c r="E1054" s="23"/>
    </row>
    <row r="1055" spans="2:5" x14ac:dyDescent="0.25">
      <c r="B1055" s="110"/>
      <c r="C1055" s="9"/>
      <c r="D1055" s="23"/>
      <c r="E1055" s="23"/>
    </row>
    <row r="1056" spans="2:5" x14ac:dyDescent="0.25">
      <c r="B1056" s="110"/>
      <c r="C1056" s="9"/>
      <c r="D1056" s="23"/>
      <c r="E1056" s="23"/>
    </row>
    <row r="1057" spans="2:5" x14ac:dyDescent="0.25">
      <c r="B1057" s="110"/>
      <c r="C1057" s="9"/>
      <c r="D1057" s="23"/>
      <c r="E1057" s="23"/>
    </row>
    <row r="1058" spans="2:5" x14ac:dyDescent="0.25">
      <c r="B1058" s="110"/>
      <c r="C1058" s="9"/>
      <c r="D1058" s="23"/>
      <c r="E1058" s="23"/>
    </row>
    <row r="1059" spans="2:5" x14ac:dyDescent="0.25">
      <c r="B1059" s="110"/>
      <c r="C1059" s="9"/>
      <c r="D1059" s="23"/>
      <c r="E1059" s="23"/>
    </row>
    <row r="1060" spans="2:5" x14ac:dyDescent="0.25">
      <c r="B1060" s="110"/>
      <c r="C1060" s="9"/>
      <c r="D1060" s="23"/>
      <c r="E1060" s="23"/>
    </row>
    <row r="1061" spans="2:5" x14ac:dyDescent="0.25">
      <c r="B1061" s="110"/>
      <c r="C1061" s="9"/>
      <c r="D1061" s="23"/>
      <c r="E1061" s="23"/>
    </row>
    <row r="1062" spans="2:5" x14ac:dyDescent="0.25">
      <c r="B1062" s="110"/>
      <c r="C1062" s="9"/>
      <c r="D1062" s="23"/>
      <c r="E1062" s="23"/>
    </row>
    <row r="1063" spans="2:5" x14ac:dyDescent="0.25">
      <c r="B1063" s="110"/>
      <c r="C1063" s="9"/>
      <c r="D1063" s="23"/>
      <c r="E1063" s="23"/>
    </row>
    <row r="1064" spans="2:5" x14ac:dyDescent="0.25">
      <c r="B1064" s="110"/>
      <c r="C1064" s="9"/>
      <c r="D1064" s="23"/>
      <c r="E1064" s="23"/>
    </row>
    <row r="1065" spans="2:5" x14ac:dyDescent="0.25">
      <c r="B1065" s="110"/>
      <c r="C1065" s="9"/>
      <c r="D1065" s="23"/>
      <c r="E1065" s="23"/>
    </row>
    <row r="1066" spans="2:5" x14ac:dyDescent="0.25">
      <c r="B1066" s="110"/>
      <c r="C1066" s="9"/>
      <c r="D1066" s="23"/>
      <c r="E1066" s="23"/>
    </row>
    <row r="1067" spans="2:5" x14ac:dyDescent="0.25">
      <c r="B1067" s="110"/>
      <c r="C1067" s="9"/>
      <c r="D1067" s="23"/>
      <c r="E1067" s="23"/>
    </row>
    <row r="1068" spans="2:5" x14ac:dyDescent="0.25">
      <c r="B1068" s="110"/>
      <c r="C1068" s="9"/>
      <c r="D1068" s="23"/>
      <c r="E1068" s="23"/>
    </row>
    <row r="1069" spans="2:5" x14ac:dyDescent="0.25">
      <c r="B1069" s="110"/>
      <c r="C1069" s="9"/>
      <c r="D1069" s="23"/>
      <c r="E1069" s="23"/>
    </row>
    <row r="1070" spans="2:5" x14ac:dyDescent="0.25">
      <c r="B1070" s="110"/>
      <c r="C1070" s="9"/>
      <c r="D1070" s="23"/>
      <c r="E1070" s="23"/>
    </row>
    <row r="1071" spans="2:5" x14ac:dyDescent="0.25">
      <c r="B1071" s="110"/>
      <c r="C1071" s="9"/>
      <c r="D1071" s="23"/>
      <c r="E1071" s="23"/>
    </row>
    <row r="1072" spans="2:5" x14ac:dyDescent="0.25">
      <c r="B1072" s="110"/>
      <c r="C1072" s="9"/>
      <c r="D1072" s="23"/>
      <c r="E1072" s="23"/>
    </row>
    <row r="1073" spans="2:5" x14ac:dyDescent="0.25">
      <c r="B1073" s="110"/>
      <c r="C1073" s="9"/>
      <c r="D1073" s="23"/>
      <c r="E1073" s="23"/>
    </row>
    <row r="1074" spans="2:5" x14ac:dyDescent="0.25">
      <c r="B1074" s="110"/>
      <c r="C1074" s="9"/>
      <c r="D1074" s="23"/>
      <c r="E1074" s="23"/>
    </row>
    <row r="1075" spans="2:5" x14ac:dyDescent="0.25">
      <c r="B1075" s="110"/>
      <c r="C1075" s="9"/>
      <c r="D1075" s="23"/>
      <c r="E1075" s="23"/>
    </row>
    <row r="1076" spans="2:5" x14ac:dyDescent="0.25">
      <c r="B1076" s="110"/>
      <c r="C1076" s="9"/>
      <c r="D1076" s="23"/>
      <c r="E1076" s="23"/>
    </row>
    <row r="1077" spans="2:5" x14ac:dyDescent="0.25">
      <c r="B1077" s="110"/>
      <c r="C1077" s="9"/>
      <c r="D1077" s="23"/>
      <c r="E1077" s="23"/>
    </row>
    <row r="1078" spans="2:5" x14ac:dyDescent="0.25">
      <c r="B1078" s="110"/>
      <c r="C1078" s="9"/>
      <c r="D1078" s="23"/>
      <c r="E1078" s="23"/>
    </row>
    <row r="1079" spans="2:5" x14ac:dyDescent="0.25">
      <c r="B1079" s="110"/>
      <c r="C1079" s="9"/>
      <c r="D1079" s="23"/>
      <c r="E1079" s="23"/>
    </row>
    <row r="1080" spans="2:5" x14ac:dyDescent="0.25">
      <c r="B1080" s="110"/>
      <c r="C1080" s="9"/>
      <c r="D1080" s="23"/>
      <c r="E1080" s="23"/>
    </row>
    <row r="1081" spans="2:5" x14ac:dyDescent="0.25">
      <c r="B1081" s="110"/>
      <c r="C1081" s="9"/>
      <c r="D1081" s="23"/>
      <c r="E1081" s="23"/>
    </row>
    <row r="1082" spans="2:5" x14ac:dyDescent="0.25">
      <c r="B1082" s="110"/>
      <c r="C1082" s="9"/>
      <c r="D1082" s="23"/>
      <c r="E1082" s="23"/>
    </row>
    <row r="1083" spans="2:5" x14ac:dyDescent="0.25">
      <c r="B1083" s="110"/>
      <c r="C1083" s="9"/>
      <c r="D1083" s="23"/>
      <c r="E1083" s="23"/>
    </row>
    <row r="1084" spans="2:5" x14ac:dyDescent="0.25">
      <c r="B1084" s="110"/>
      <c r="C1084" s="9"/>
      <c r="D1084" s="23"/>
      <c r="E1084" s="23"/>
    </row>
    <row r="1085" spans="2:5" x14ac:dyDescent="0.25">
      <c r="B1085" s="110"/>
      <c r="C1085" s="9"/>
      <c r="D1085" s="23"/>
      <c r="E1085" s="23"/>
    </row>
    <row r="1086" spans="2:5" x14ac:dyDescent="0.25">
      <c r="B1086" s="110"/>
      <c r="C1086" s="9"/>
      <c r="D1086" s="23"/>
      <c r="E1086" s="23"/>
    </row>
    <row r="1087" spans="2:5" x14ac:dyDescent="0.25">
      <c r="B1087" s="110"/>
      <c r="C1087" s="9"/>
      <c r="D1087" s="23"/>
      <c r="E1087" s="23"/>
    </row>
    <row r="1088" spans="2:5" x14ac:dyDescent="0.25">
      <c r="B1088" s="110"/>
      <c r="C1088" s="9"/>
      <c r="D1088" s="23"/>
      <c r="E1088" s="23"/>
    </row>
    <row r="1089" spans="2:5" x14ac:dyDescent="0.25">
      <c r="B1089" s="110"/>
      <c r="C1089" s="9"/>
      <c r="D1089" s="23"/>
      <c r="E1089" s="23"/>
    </row>
    <row r="1090" spans="2:5" x14ac:dyDescent="0.25">
      <c r="B1090" s="110"/>
      <c r="C1090" s="9"/>
      <c r="D1090" s="23"/>
      <c r="E1090" s="23"/>
    </row>
    <row r="1091" spans="2:5" x14ac:dyDescent="0.25">
      <c r="B1091" s="110"/>
      <c r="C1091" s="9"/>
      <c r="D1091" s="23"/>
      <c r="E1091" s="23"/>
    </row>
    <row r="1092" spans="2:5" x14ac:dyDescent="0.25">
      <c r="B1092" s="110"/>
      <c r="C1092" s="9"/>
      <c r="D1092" s="23"/>
      <c r="E1092" s="23"/>
    </row>
    <row r="1093" spans="2:5" x14ac:dyDescent="0.25">
      <c r="B1093" s="110"/>
      <c r="C1093" s="9"/>
      <c r="D1093" s="23"/>
      <c r="E1093" s="23"/>
    </row>
    <row r="1094" spans="2:5" x14ac:dyDescent="0.25">
      <c r="B1094" s="110"/>
      <c r="C1094" s="9"/>
      <c r="D1094" s="23"/>
      <c r="E1094" s="23"/>
    </row>
    <row r="1095" spans="2:5" x14ac:dyDescent="0.25">
      <c r="B1095" s="110"/>
      <c r="C1095" s="9"/>
      <c r="D1095" s="23"/>
      <c r="E1095" s="23"/>
    </row>
    <row r="1096" spans="2:5" x14ac:dyDescent="0.25">
      <c r="B1096" s="110"/>
      <c r="C1096" s="9"/>
      <c r="D1096" s="23"/>
      <c r="E1096" s="23"/>
    </row>
    <row r="1097" spans="2:5" x14ac:dyDescent="0.25">
      <c r="B1097" s="110"/>
      <c r="C1097" s="9"/>
      <c r="D1097" s="23"/>
      <c r="E1097" s="23"/>
    </row>
    <row r="1098" spans="2:5" x14ac:dyDescent="0.25">
      <c r="B1098" s="110"/>
      <c r="C1098" s="9"/>
      <c r="D1098" s="23"/>
      <c r="E1098" s="23"/>
    </row>
    <row r="1099" spans="2:5" x14ac:dyDescent="0.25">
      <c r="B1099" s="110"/>
      <c r="C1099" s="9"/>
      <c r="D1099" s="23"/>
      <c r="E1099" s="23"/>
    </row>
    <row r="1100" spans="2:5" x14ac:dyDescent="0.25">
      <c r="B1100" s="110"/>
      <c r="C1100" s="9"/>
      <c r="D1100" s="23"/>
      <c r="E1100" s="23"/>
    </row>
    <row r="1101" spans="2:5" x14ac:dyDescent="0.25">
      <c r="B1101" s="110"/>
      <c r="C1101" s="9"/>
      <c r="D1101" s="23"/>
      <c r="E1101" s="23"/>
    </row>
    <row r="1102" spans="2:5" x14ac:dyDescent="0.25">
      <c r="B1102" s="110"/>
      <c r="C1102" s="9"/>
      <c r="D1102" s="23"/>
      <c r="E1102" s="23"/>
    </row>
    <row r="1103" spans="2:5" x14ac:dyDescent="0.25">
      <c r="B1103" s="110"/>
      <c r="C1103" s="9"/>
      <c r="D1103" s="23"/>
      <c r="E1103" s="23"/>
    </row>
    <row r="1104" spans="2:5" x14ac:dyDescent="0.25">
      <c r="B1104" s="110"/>
      <c r="C1104" s="9"/>
      <c r="D1104" s="23"/>
      <c r="E1104" s="23"/>
    </row>
    <row r="1105" spans="2:5" x14ac:dyDescent="0.25">
      <c r="B1105" s="110"/>
      <c r="C1105" s="9"/>
      <c r="D1105" s="23"/>
      <c r="E1105" s="23"/>
    </row>
    <row r="1106" spans="2:5" x14ac:dyDescent="0.25">
      <c r="B1106" s="110"/>
      <c r="C1106" s="9"/>
      <c r="D1106" s="23"/>
      <c r="E1106" s="23"/>
    </row>
    <row r="1107" spans="2:5" x14ac:dyDescent="0.25">
      <c r="B1107" s="110"/>
      <c r="C1107" s="9"/>
      <c r="D1107" s="23"/>
      <c r="E1107" s="23"/>
    </row>
    <row r="1108" spans="2:5" x14ac:dyDescent="0.25">
      <c r="B1108" s="110"/>
      <c r="C1108" s="9"/>
      <c r="D1108" s="23"/>
      <c r="E1108" s="23"/>
    </row>
    <row r="1109" spans="2:5" x14ac:dyDescent="0.25">
      <c r="B1109" s="110"/>
      <c r="C1109" s="9"/>
      <c r="D1109" s="23"/>
      <c r="E1109" s="23"/>
    </row>
    <row r="1110" spans="2:5" x14ac:dyDescent="0.25">
      <c r="B1110" s="110"/>
      <c r="C1110" s="9"/>
      <c r="D1110" s="23"/>
      <c r="E1110" s="23"/>
    </row>
    <row r="1111" spans="2:5" x14ac:dyDescent="0.25">
      <c r="B1111" s="110"/>
      <c r="C1111" s="9"/>
      <c r="D1111" s="23"/>
      <c r="E1111" s="23"/>
    </row>
    <row r="1112" spans="2:5" x14ac:dyDescent="0.25">
      <c r="B1112" s="110"/>
      <c r="C1112" s="9"/>
      <c r="D1112" s="23"/>
      <c r="E1112" s="23"/>
    </row>
    <row r="1113" spans="2:5" x14ac:dyDescent="0.25">
      <c r="B1113" s="110"/>
      <c r="C1113" s="9"/>
      <c r="D1113" s="23"/>
      <c r="E1113" s="23"/>
    </row>
    <row r="1114" spans="2:5" x14ac:dyDescent="0.25">
      <c r="B1114" s="110"/>
      <c r="C1114" s="9"/>
      <c r="D1114" s="23"/>
      <c r="E1114" s="23"/>
    </row>
    <row r="1115" spans="2:5" x14ac:dyDescent="0.25">
      <c r="B1115" s="110"/>
      <c r="C1115" s="9"/>
      <c r="D1115" s="23"/>
      <c r="E1115" s="23"/>
    </row>
    <row r="1116" spans="2:5" x14ac:dyDescent="0.25">
      <c r="B1116" s="110"/>
      <c r="C1116" s="9"/>
      <c r="D1116" s="23"/>
      <c r="E1116" s="23"/>
    </row>
    <row r="1117" spans="2:5" x14ac:dyDescent="0.25">
      <c r="B1117" s="110"/>
      <c r="C1117" s="9"/>
      <c r="D1117" s="23"/>
      <c r="E1117" s="23"/>
    </row>
    <row r="1118" spans="2:5" x14ac:dyDescent="0.25">
      <c r="B1118" s="110"/>
      <c r="C1118" s="9"/>
      <c r="D1118" s="23"/>
      <c r="E1118" s="23"/>
    </row>
    <row r="1119" spans="2:5" x14ac:dyDescent="0.25">
      <c r="B1119" s="110"/>
      <c r="C1119" s="9"/>
      <c r="D1119" s="23"/>
      <c r="E1119" s="23"/>
    </row>
    <row r="1120" spans="2:5" x14ac:dyDescent="0.25">
      <c r="B1120" s="110"/>
      <c r="C1120" s="9"/>
      <c r="D1120" s="23"/>
      <c r="E1120" s="23"/>
    </row>
    <row r="1121" spans="2:5" x14ac:dyDescent="0.25">
      <c r="B1121" s="110"/>
      <c r="C1121" s="9"/>
      <c r="D1121" s="23"/>
      <c r="E1121" s="23"/>
    </row>
    <row r="1122" spans="2:5" x14ac:dyDescent="0.25">
      <c r="B1122" s="110"/>
      <c r="C1122" s="9"/>
      <c r="D1122" s="23"/>
      <c r="E1122" s="23"/>
    </row>
    <row r="1123" spans="2:5" x14ac:dyDescent="0.25">
      <c r="B1123" s="110"/>
      <c r="C1123" s="9"/>
      <c r="D1123" s="23"/>
      <c r="E1123" s="23"/>
    </row>
    <row r="1124" spans="2:5" x14ac:dyDescent="0.25">
      <c r="B1124" s="110"/>
      <c r="C1124" s="9"/>
      <c r="D1124" s="23"/>
      <c r="E1124" s="23"/>
    </row>
    <row r="1125" spans="2:5" x14ac:dyDescent="0.25">
      <c r="B1125" s="110"/>
      <c r="C1125" s="9"/>
      <c r="D1125" s="23"/>
      <c r="E1125" s="23"/>
    </row>
    <row r="1126" spans="2:5" x14ac:dyDescent="0.25">
      <c r="B1126" s="110"/>
      <c r="C1126" s="9"/>
      <c r="D1126" s="23"/>
      <c r="E1126" s="23"/>
    </row>
    <row r="1127" spans="2:5" x14ac:dyDescent="0.25">
      <c r="B1127" s="110"/>
      <c r="C1127" s="9"/>
      <c r="D1127" s="23"/>
      <c r="E1127" s="23"/>
    </row>
    <row r="1128" spans="2:5" x14ac:dyDescent="0.25">
      <c r="B1128" s="110"/>
      <c r="C1128" s="9"/>
      <c r="D1128" s="23"/>
      <c r="E1128" s="23"/>
    </row>
    <row r="1129" spans="2:5" x14ac:dyDescent="0.25">
      <c r="B1129" s="110"/>
      <c r="C1129" s="9"/>
      <c r="D1129" s="23"/>
      <c r="E1129" s="23"/>
    </row>
    <row r="1130" spans="2:5" x14ac:dyDescent="0.25">
      <c r="B1130" s="110"/>
      <c r="C1130" s="9"/>
      <c r="D1130" s="23"/>
      <c r="E1130" s="23"/>
    </row>
    <row r="1131" spans="2:5" x14ac:dyDescent="0.25">
      <c r="B1131" s="110"/>
      <c r="C1131" s="9"/>
      <c r="D1131" s="23"/>
      <c r="E1131" s="23"/>
    </row>
    <row r="1132" spans="2:5" x14ac:dyDescent="0.25">
      <c r="B1132" s="110"/>
      <c r="C1132" s="9"/>
      <c r="D1132" s="23"/>
      <c r="E1132" s="23"/>
    </row>
    <row r="1133" spans="2:5" x14ac:dyDescent="0.25">
      <c r="B1133" s="110"/>
      <c r="C1133" s="9"/>
      <c r="D1133" s="23"/>
      <c r="E1133" s="23"/>
    </row>
    <row r="1134" spans="2:5" x14ac:dyDescent="0.25">
      <c r="B1134" s="110"/>
      <c r="C1134" s="9"/>
      <c r="D1134" s="23"/>
      <c r="E1134" s="23"/>
    </row>
    <row r="1135" spans="2:5" x14ac:dyDescent="0.25">
      <c r="B1135" s="110"/>
      <c r="C1135" s="9"/>
      <c r="D1135" s="23"/>
      <c r="E1135" s="23"/>
    </row>
    <row r="1136" spans="2:5" x14ac:dyDescent="0.25">
      <c r="B1136" s="110"/>
      <c r="C1136" s="9"/>
      <c r="D1136" s="23"/>
      <c r="E1136" s="23"/>
    </row>
    <row r="1137" spans="2:5" x14ac:dyDescent="0.25">
      <c r="B1137" s="110"/>
      <c r="C1137" s="9"/>
      <c r="D1137" s="23"/>
      <c r="E1137" s="23"/>
    </row>
    <row r="1138" spans="2:5" x14ac:dyDescent="0.25">
      <c r="B1138" s="110"/>
      <c r="C1138" s="9"/>
      <c r="D1138" s="23"/>
      <c r="E1138" s="23"/>
    </row>
    <row r="1139" spans="2:5" x14ac:dyDescent="0.25">
      <c r="B1139" s="110"/>
      <c r="C1139" s="9"/>
      <c r="D1139" s="23"/>
      <c r="E1139" s="23"/>
    </row>
    <row r="1140" spans="2:5" x14ac:dyDescent="0.25">
      <c r="B1140" s="110"/>
      <c r="C1140" s="9"/>
      <c r="D1140" s="23"/>
      <c r="E1140" s="23"/>
    </row>
    <row r="1141" spans="2:5" x14ac:dyDescent="0.25">
      <c r="B1141" s="110"/>
      <c r="C1141" s="9"/>
      <c r="D1141" s="23"/>
      <c r="E1141" s="23"/>
    </row>
    <row r="1142" spans="2:5" x14ac:dyDescent="0.25">
      <c r="B1142" s="110"/>
      <c r="C1142" s="9"/>
      <c r="D1142" s="23"/>
      <c r="E1142" s="23"/>
    </row>
    <row r="1143" spans="2:5" x14ac:dyDescent="0.25">
      <c r="B1143" s="110"/>
      <c r="C1143" s="9"/>
      <c r="D1143" s="23"/>
      <c r="E1143" s="23"/>
    </row>
    <row r="1144" spans="2:5" x14ac:dyDescent="0.25">
      <c r="B1144" s="110"/>
      <c r="C1144" s="9"/>
      <c r="D1144" s="23"/>
      <c r="E1144" s="23"/>
    </row>
    <row r="1145" spans="2:5" x14ac:dyDescent="0.25">
      <c r="B1145" s="110"/>
      <c r="C1145" s="9"/>
      <c r="D1145" s="23"/>
      <c r="E1145" s="23"/>
    </row>
    <row r="1146" spans="2:5" x14ac:dyDescent="0.25">
      <c r="B1146" s="110"/>
      <c r="C1146" s="9"/>
      <c r="D1146" s="23"/>
      <c r="E1146" s="23"/>
    </row>
    <row r="1147" spans="2:5" x14ac:dyDescent="0.25">
      <c r="B1147" s="110"/>
      <c r="C1147" s="9"/>
      <c r="D1147" s="23"/>
      <c r="E1147" s="23"/>
    </row>
    <row r="1148" spans="2:5" x14ac:dyDescent="0.25">
      <c r="B1148" s="110"/>
      <c r="C1148" s="9"/>
      <c r="D1148" s="23"/>
      <c r="E1148" s="23"/>
    </row>
    <row r="1149" spans="2:5" x14ac:dyDescent="0.25">
      <c r="B1149" s="110"/>
      <c r="C1149" s="9"/>
      <c r="D1149" s="23"/>
      <c r="E1149" s="23"/>
    </row>
    <row r="1150" spans="2:5" x14ac:dyDescent="0.25">
      <c r="B1150" s="110"/>
      <c r="C1150" s="9"/>
      <c r="D1150" s="23"/>
      <c r="E1150" s="23"/>
    </row>
    <row r="1151" spans="2:5" x14ac:dyDescent="0.25">
      <c r="B1151" s="110"/>
      <c r="C1151" s="9"/>
      <c r="D1151" s="23"/>
      <c r="E1151" s="23"/>
    </row>
    <row r="1152" spans="2:5" x14ac:dyDescent="0.25">
      <c r="B1152" s="110"/>
      <c r="C1152" s="9"/>
      <c r="D1152" s="23"/>
      <c r="E1152" s="23"/>
    </row>
    <row r="1153" spans="2:5" x14ac:dyDescent="0.25">
      <c r="B1153" s="110"/>
      <c r="C1153" s="9"/>
      <c r="D1153" s="23"/>
      <c r="E1153" s="23"/>
    </row>
    <row r="1154" spans="2:5" x14ac:dyDescent="0.25">
      <c r="B1154" s="110"/>
      <c r="C1154" s="9"/>
      <c r="D1154" s="23"/>
      <c r="E1154" s="23"/>
    </row>
    <row r="1155" spans="2:5" x14ac:dyDescent="0.25">
      <c r="B1155" s="110"/>
      <c r="C1155" s="9"/>
      <c r="D1155" s="23"/>
      <c r="E1155" s="23"/>
    </row>
    <row r="1156" spans="2:5" x14ac:dyDescent="0.25">
      <c r="B1156" s="110"/>
      <c r="C1156" s="9"/>
      <c r="D1156" s="23"/>
      <c r="E1156" s="23"/>
    </row>
    <row r="1157" spans="2:5" x14ac:dyDescent="0.25">
      <c r="B1157" s="110"/>
      <c r="C1157" s="9"/>
      <c r="D1157" s="23"/>
      <c r="E1157" s="23"/>
    </row>
    <row r="1158" spans="2:5" x14ac:dyDescent="0.25">
      <c r="B1158" s="110"/>
      <c r="C1158" s="9"/>
      <c r="D1158" s="23"/>
      <c r="E1158" s="23"/>
    </row>
    <row r="1159" spans="2:5" x14ac:dyDescent="0.25">
      <c r="B1159" s="110"/>
      <c r="C1159" s="9"/>
      <c r="D1159" s="23"/>
      <c r="E1159" s="23"/>
    </row>
    <row r="1160" spans="2:5" x14ac:dyDescent="0.25">
      <c r="B1160" s="110"/>
      <c r="C1160" s="9"/>
      <c r="D1160" s="23"/>
      <c r="E1160" s="23"/>
    </row>
    <row r="1161" spans="2:5" x14ac:dyDescent="0.25">
      <c r="B1161" s="110"/>
      <c r="C1161" s="9"/>
      <c r="D1161" s="23"/>
      <c r="E1161" s="23"/>
    </row>
    <row r="1162" spans="2:5" x14ac:dyDescent="0.25">
      <c r="B1162" s="110"/>
      <c r="C1162" s="9"/>
      <c r="D1162" s="23"/>
      <c r="E1162" s="23"/>
    </row>
    <row r="1163" spans="2:5" x14ac:dyDescent="0.25">
      <c r="B1163" s="110"/>
      <c r="C1163" s="9"/>
      <c r="D1163" s="23"/>
      <c r="E1163" s="23"/>
    </row>
    <row r="1164" spans="2:5" x14ac:dyDescent="0.25">
      <c r="B1164" s="110"/>
      <c r="C1164" s="9"/>
      <c r="D1164" s="23"/>
      <c r="E1164" s="23"/>
    </row>
    <row r="1165" spans="2:5" x14ac:dyDescent="0.25">
      <c r="B1165" s="110"/>
      <c r="C1165" s="9"/>
      <c r="D1165" s="23"/>
      <c r="E1165" s="23"/>
    </row>
    <row r="1166" spans="2:5" x14ac:dyDescent="0.25">
      <c r="B1166" s="110"/>
      <c r="C1166" s="9"/>
      <c r="D1166" s="23"/>
      <c r="E1166" s="23"/>
    </row>
    <row r="1167" spans="2:5" x14ac:dyDescent="0.25">
      <c r="B1167" s="110"/>
      <c r="C1167" s="9"/>
      <c r="D1167" s="23"/>
      <c r="E1167" s="23"/>
    </row>
    <row r="1168" spans="2:5" x14ac:dyDescent="0.25">
      <c r="B1168" s="110"/>
      <c r="C1168" s="9"/>
      <c r="D1168" s="23"/>
      <c r="E1168" s="23"/>
    </row>
    <row r="1169" spans="2:5" x14ac:dyDescent="0.25">
      <c r="B1169" s="110"/>
      <c r="C1169" s="9"/>
      <c r="D1169" s="23"/>
      <c r="E1169" s="23"/>
    </row>
    <row r="1170" spans="2:5" x14ac:dyDescent="0.25">
      <c r="B1170" s="110"/>
      <c r="C1170" s="9"/>
      <c r="D1170" s="23"/>
      <c r="E1170" s="23"/>
    </row>
    <row r="1171" spans="2:5" x14ac:dyDescent="0.25">
      <c r="B1171" s="110"/>
      <c r="C1171" s="9"/>
      <c r="D1171" s="23"/>
      <c r="E1171" s="23"/>
    </row>
    <row r="1172" spans="2:5" x14ac:dyDescent="0.25">
      <c r="B1172" s="110"/>
      <c r="C1172" s="9"/>
      <c r="D1172" s="23"/>
      <c r="E1172" s="23"/>
    </row>
    <row r="1173" spans="2:5" x14ac:dyDescent="0.25">
      <c r="B1173" s="110"/>
      <c r="C1173" s="9"/>
      <c r="D1173" s="23"/>
      <c r="E1173" s="23"/>
    </row>
    <row r="1174" spans="2:5" x14ac:dyDescent="0.25">
      <c r="B1174" s="110"/>
      <c r="C1174" s="9"/>
      <c r="D1174" s="23"/>
      <c r="E1174" s="23"/>
    </row>
    <row r="1175" spans="2:5" x14ac:dyDescent="0.25">
      <c r="B1175" s="110"/>
      <c r="C1175" s="9"/>
      <c r="D1175" s="23"/>
      <c r="E1175" s="23"/>
    </row>
    <row r="1176" spans="2:5" x14ac:dyDescent="0.25">
      <c r="B1176" s="110"/>
      <c r="C1176" s="9"/>
      <c r="D1176" s="23"/>
      <c r="E1176" s="23"/>
    </row>
    <row r="1177" spans="2:5" x14ac:dyDescent="0.25">
      <c r="B1177" s="110"/>
      <c r="C1177" s="9"/>
      <c r="D1177" s="23"/>
      <c r="E1177" s="23"/>
    </row>
    <row r="1178" spans="2:5" x14ac:dyDescent="0.25">
      <c r="B1178" s="110"/>
      <c r="C1178" s="9"/>
      <c r="D1178" s="23"/>
      <c r="E1178" s="23"/>
    </row>
    <row r="1179" spans="2:5" x14ac:dyDescent="0.25">
      <c r="B1179" s="110"/>
      <c r="C1179" s="9"/>
      <c r="D1179" s="23"/>
      <c r="E1179" s="23"/>
    </row>
    <row r="1180" spans="2:5" x14ac:dyDescent="0.25">
      <c r="B1180" s="110"/>
      <c r="C1180" s="9"/>
      <c r="D1180" s="23"/>
      <c r="E1180" s="23"/>
    </row>
    <row r="1181" spans="2:5" x14ac:dyDescent="0.25">
      <c r="B1181" s="110"/>
      <c r="C1181" s="9"/>
      <c r="D1181" s="23"/>
      <c r="E1181" s="23"/>
    </row>
    <row r="1182" spans="2:5" x14ac:dyDescent="0.25">
      <c r="B1182" s="110"/>
      <c r="C1182" s="9"/>
      <c r="D1182" s="23"/>
      <c r="E1182" s="23"/>
    </row>
    <row r="1183" spans="2:5" x14ac:dyDescent="0.25">
      <c r="B1183" s="110"/>
      <c r="C1183" s="9"/>
      <c r="D1183" s="23"/>
      <c r="E1183" s="23"/>
    </row>
    <row r="1184" spans="2:5" x14ac:dyDescent="0.25">
      <c r="B1184" s="110"/>
      <c r="C1184" s="9"/>
      <c r="D1184" s="23"/>
      <c r="E1184" s="23"/>
    </row>
    <row r="1185" spans="2:5" x14ac:dyDescent="0.25">
      <c r="B1185" s="110"/>
      <c r="C1185" s="9"/>
      <c r="D1185" s="23"/>
      <c r="E1185" s="23"/>
    </row>
    <row r="1186" spans="2:5" x14ac:dyDescent="0.25">
      <c r="B1186" s="110"/>
      <c r="C1186" s="9"/>
      <c r="D1186" s="23"/>
      <c r="E1186" s="23"/>
    </row>
    <row r="1187" spans="2:5" x14ac:dyDescent="0.25">
      <c r="B1187" s="110"/>
      <c r="C1187" s="9"/>
      <c r="D1187" s="23"/>
      <c r="E1187" s="23"/>
    </row>
    <row r="1188" spans="2:5" x14ac:dyDescent="0.25">
      <c r="B1188" s="110"/>
      <c r="C1188" s="9"/>
      <c r="D1188" s="23"/>
      <c r="E1188" s="23"/>
    </row>
    <row r="1189" spans="2:5" x14ac:dyDescent="0.25">
      <c r="B1189" s="110"/>
      <c r="C1189" s="9"/>
      <c r="D1189" s="23"/>
      <c r="E1189" s="23"/>
    </row>
    <row r="1190" spans="2:5" x14ac:dyDescent="0.25">
      <c r="B1190" s="110"/>
      <c r="C1190" s="9"/>
      <c r="D1190" s="23"/>
      <c r="E1190" s="23"/>
    </row>
    <row r="1191" spans="2:5" x14ac:dyDescent="0.25">
      <c r="B1191" s="110"/>
      <c r="C1191" s="9"/>
      <c r="D1191" s="23"/>
      <c r="E1191" s="23"/>
    </row>
    <row r="1192" spans="2:5" x14ac:dyDescent="0.25">
      <c r="B1192" s="110"/>
      <c r="C1192" s="9"/>
      <c r="D1192" s="23"/>
      <c r="E1192" s="23"/>
    </row>
    <row r="1193" spans="2:5" x14ac:dyDescent="0.25">
      <c r="B1193" s="110"/>
      <c r="C1193" s="9"/>
      <c r="D1193" s="23"/>
      <c r="E1193" s="23"/>
    </row>
    <row r="1194" spans="2:5" x14ac:dyDescent="0.25">
      <c r="B1194" s="110"/>
      <c r="C1194" s="9"/>
      <c r="D1194" s="23"/>
      <c r="E1194" s="23"/>
    </row>
    <row r="1195" spans="2:5" x14ac:dyDescent="0.25">
      <c r="B1195" s="110"/>
      <c r="C1195" s="9"/>
      <c r="D1195" s="23"/>
      <c r="E1195" s="23"/>
    </row>
    <row r="1196" spans="2:5" x14ac:dyDescent="0.25">
      <c r="B1196" s="110"/>
      <c r="C1196" s="9"/>
      <c r="D1196" s="23"/>
      <c r="E1196" s="23"/>
    </row>
    <row r="1197" spans="2:5" x14ac:dyDescent="0.25">
      <c r="B1197" s="110"/>
      <c r="C1197" s="9"/>
      <c r="D1197" s="23"/>
      <c r="E1197" s="23"/>
    </row>
    <row r="1198" spans="2:5" x14ac:dyDescent="0.25">
      <c r="B1198" s="110"/>
      <c r="C1198" s="9"/>
      <c r="D1198" s="23"/>
      <c r="E1198" s="23"/>
    </row>
    <row r="1199" spans="2:5" x14ac:dyDescent="0.25">
      <c r="B1199" s="110"/>
      <c r="C1199" s="9"/>
      <c r="D1199" s="23"/>
      <c r="E1199" s="23"/>
    </row>
    <row r="1200" spans="2:5" x14ac:dyDescent="0.25">
      <c r="B1200" s="110"/>
      <c r="C1200" s="9"/>
      <c r="D1200" s="23"/>
      <c r="E1200" s="23"/>
    </row>
    <row r="1201" spans="2:5" x14ac:dyDescent="0.25">
      <c r="B1201" s="110"/>
      <c r="C1201" s="9"/>
      <c r="D1201" s="23"/>
      <c r="E1201" s="23"/>
    </row>
    <row r="1202" spans="2:5" x14ac:dyDescent="0.25">
      <c r="B1202" s="110"/>
      <c r="C1202" s="9"/>
      <c r="D1202" s="23"/>
      <c r="E1202" s="23"/>
    </row>
    <row r="1203" spans="2:5" x14ac:dyDescent="0.25">
      <c r="B1203" s="110"/>
      <c r="C1203" s="9"/>
      <c r="D1203" s="23"/>
      <c r="E1203" s="23"/>
    </row>
    <row r="1204" spans="2:5" x14ac:dyDescent="0.25">
      <c r="B1204" s="110"/>
      <c r="C1204" s="9"/>
      <c r="D1204" s="23"/>
      <c r="E1204" s="23"/>
    </row>
    <row r="1205" spans="2:5" x14ac:dyDescent="0.25">
      <c r="B1205" s="110"/>
      <c r="C1205" s="9"/>
      <c r="D1205" s="23"/>
      <c r="E1205" s="23"/>
    </row>
    <row r="1206" spans="2:5" x14ac:dyDescent="0.25">
      <c r="B1206" s="110"/>
      <c r="C1206" s="9"/>
      <c r="D1206" s="23"/>
      <c r="E1206" s="23"/>
    </row>
    <row r="1207" spans="2:5" x14ac:dyDescent="0.25">
      <c r="B1207" s="110"/>
      <c r="C1207" s="9"/>
      <c r="D1207" s="23"/>
      <c r="E1207" s="23"/>
    </row>
    <row r="1208" spans="2:5" x14ac:dyDescent="0.25">
      <c r="B1208" s="110"/>
      <c r="C1208" s="9"/>
      <c r="D1208" s="23"/>
      <c r="E1208" s="23"/>
    </row>
    <row r="1209" spans="2:5" x14ac:dyDescent="0.25">
      <c r="B1209" s="110"/>
      <c r="C1209" s="9"/>
      <c r="D1209" s="23"/>
      <c r="E1209" s="23"/>
    </row>
    <row r="1210" spans="2:5" x14ac:dyDescent="0.25">
      <c r="B1210" s="110"/>
      <c r="C1210" s="9"/>
      <c r="D1210" s="23"/>
      <c r="E1210" s="23"/>
    </row>
    <row r="1211" spans="2:5" x14ac:dyDescent="0.25">
      <c r="B1211" s="110"/>
      <c r="C1211" s="9"/>
      <c r="D1211" s="23"/>
      <c r="E1211" s="23"/>
    </row>
    <row r="1212" spans="2:5" x14ac:dyDescent="0.25">
      <c r="B1212" s="110"/>
      <c r="C1212" s="9"/>
      <c r="D1212" s="23"/>
      <c r="E1212" s="23"/>
    </row>
    <row r="1213" spans="2:5" x14ac:dyDescent="0.25">
      <c r="B1213" s="110"/>
      <c r="C1213" s="9"/>
      <c r="D1213" s="23"/>
      <c r="E1213" s="23"/>
    </row>
    <row r="1214" spans="2:5" x14ac:dyDescent="0.25">
      <c r="B1214" s="110"/>
      <c r="C1214" s="9"/>
      <c r="D1214" s="23"/>
      <c r="E1214" s="23"/>
    </row>
    <row r="1215" spans="2:5" x14ac:dyDescent="0.25">
      <c r="B1215" s="110"/>
      <c r="C1215" s="9"/>
      <c r="D1215" s="23"/>
      <c r="E1215" s="23"/>
    </row>
    <row r="1216" spans="2:5" x14ac:dyDescent="0.25">
      <c r="B1216" s="110"/>
      <c r="C1216" s="9"/>
      <c r="D1216" s="23"/>
      <c r="E1216" s="23"/>
    </row>
    <row r="1217" spans="2:5" x14ac:dyDescent="0.25">
      <c r="B1217" s="110"/>
      <c r="C1217" s="9"/>
      <c r="D1217" s="23"/>
      <c r="E1217" s="23"/>
    </row>
    <row r="1218" spans="2:5" x14ac:dyDescent="0.25">
      <c r="B1218" s="110"/>
      <c r="C1218" s="9"/>
      <c r="D1218" s="23"/>
      <c r="E1218" s="23"/>
    </row>
    <row r="1219" spans="2:5" x14ac:dyDescent="0.25">
      <c r="B1219" s="110"/>
      <c r="C1219" s="9"/>
      <c r="D1219" s="23"/>
      <c r="E1219" s="23"/>
    </row>
    <row r="1220" spans="2:5" x14ac:dyDescent="0.25">
      <c r="B1220" s="110"/>
      <c r="C1220" s="9"/>
      <c r="D1220" s="23"/>
      <c r="E1220" s="23"/>
    </row>
    <row r="1221" spans="2:5" x14ac:dyDescent="0.25">
      <c r="B1221" s="110"/>
      <c r="C1221" s="9"/>
      <c r="D1221" s="23"/>
      <c r="E1221" s="23"/>
    </row>
    <row r="1222" spans="2:5" x14ac:dyDescent="0.25">
      <c r="B1222" s="110"/>
      <c r="C1222" s="9"/>
      <c r="D1222" s="23"/>
      <c r="E1222" s="23"/>
    </row>
    <row r="1223" spans="2:5" x14ac:dyDescent="0.25">
      <c r="B1223" s="110"/>
      <c r="C1223" s="9"/>
      <c r="D1223" s="23"/>
      <c r="E1223" s="23"/>
    </row>
    <row r="1224" spans="2:5" x14ac:dyDescent="0.25">
      <c r="B1224" s="110"/>
      <c r="C1224" s="9"/>
      <c r="D1224" s="23"/>
      <c r="E1224" s="23"/>
    </row>
    <row r="1225" spans="2:5" x14ac:dyDescent="0.25">
      <c r="B1225" s="110"/>
      <c r="C1225" s="9"/>
      <c r="D1225" s="23"/>
      <c r="E1225" s="23"/>
    </row>
    <row r="1226" spans="2:5" x14ac:dyDescent="0.25">
      <c r="B1226" s="110"/>
      <c r="C1226" s="9"/>
      <c r="D1226" s="23"/>
      <c r="E1226" s="23"/>
    </row>
    <row r="1227" spans="2:5" x14ac:dyDescent="0.25">
      <c r="B1227" s="110"/>
      <c r="C1227" s="9"/>
      <c r="D1227" s="23"/>
      <c r="E1227" s="23"/>
    </row>
    <row r="1228" spans="2:5" x14ac:dyDescent="0.25">
      <c r="B1228" s="110"/>
      <c r="C1228" s="9"/>
      <c r="D1228" s="23"/>
      <c r="E1228" s="23"/>
    </row>
    <row r="1229" spans="2:5" x14ac:dyDescent="0.25">
      <c r="B1229" s="110"/>
      <c r="C1229" s="9"/>
      <c r="D1229" s="23"/>
      <c r="E1229" s="23"/>
    </row>
    <row r="1230" spans="2:5" x14ac:dyDescent="0.25">
      <c r="B1230" s="110"/>
      <c r="C1230" s="9"/>
      <c r="D1230" s="23"/>
      <c r="E1230" s="23"/>
    </row>
    <row r="1231" spans="2:5" x14ac:dyDescent="0.25">
      <c r="B1231" s="110"/>
      <c r="C1231" s="9"/>
      <c r="D1231" s="23"/>
      <c r="E1231" s="23"/>
    </row>
    <row r="1232" spans="2:5" x14ac:dyDescent="0.25">
      <c r="B1232" s="110"/>
      <c r="C1232" s="9"/>
      <c r="D1232" s="23"/>
      <c r="E1232" s="23"/>
    </row>
    <row r="1233" spans="2:5" x14ac:dyDescent="0.25">
      <c r="B1233" s="110"/>
      <c r="C1233" s="9"/>
      <c r="D1233" s="23"/>
      <c r="E1233" s="23"/>
    </row>
    <row r="1234" spans="2:5" x14ac:dyDescent="0.25">
      <c r="B1234" s="110"/>
      <c r="C1234" s="9"/>
      <c r="D1234" s="23"/>
      <c r="E1234" s="23"/>
    </row>
    <row r="1235" spans="2:5" x14ac:dyDescent="0.25">
      <c r="B1235" s="110"/>
      <c r="C1235" s="9"/>
      <c r="D1235" s="23"/>
      <c r="E1235" s="23"/>
    </row>
    <row r="1236" spans="2:5" x14ac:dyDescent="0.25">
      <c r="B1236" s="110"/>
      <c r="C1236" s="9"/>
      <c r="D1236" s="23"/>
      <c r="E1236" s="23"/>
    </row>
    <row r="1237" spans="2:5" x14ac:dyDescent="0.25">
      <c r="B1237" s="110"/>
      <c r="C1237" s="9"/>
      <c r="D1237" s="23"/>
      <c r="E1237" s="23"/>
    </row>
    <row r="1238" spans="2:5" x14ac:dyDescent="0.25">
      <c r="B1238" s="110"/>
      <c r="C1238" s="9"/>
      <c r="D1238" s="23"/>
      <c r="E1238" s="23"/>
    </row>
    <row r="1239" spans="2:5" x14ac:dyDescent="0.25">
      <c r="B1239" s="110"/>
      <c r="C1239" s="9"/>
      <c r="D1239" s="23"/>
      <c r="E1239" s="23"/>
    </row>
    <row r="1240" spans="2:5" x14ac:dyDescent="0.25">
      <c r="B1240" s="110"/>
      <c r="C1240" s="9"/>
      <c r="D1240" s="23"/>
      <c r="E1240" s="23"/>
    </row>
    <row r="1241" spans="2:5" x14ac:dyDescent="0.25">
      <c r="B1241" s="110"/>
      <c r="C1241" s="9"/>
      <c r="D1241" s="23"/>
      <c r="E1241" s="23"/>
    </row>
    <row r="1242" spans="2:5" x14ac:dyDescent="0.25">
      <c r="B1242" s="110"/>
      <c r="C1242" s="9"/>
      <c r="D1242" s="23"/>
      <c r="E1242" s="23"/>
    </row>
    <row r="1243" spans="2:5" x14ac:dyDescent="0.25">
      <c r="B1243" s="110"/>
      <c r="C1243" s="9"/>
      <c r="D1243" s="23"/>
      <c r="E1243" s="23"/>
    </row>
    <row r="1244" spans="2:5" x14ac:dyDescent="0.25">
      <c r="B1244" s="110"/>
      <c r="C1244" s="9"/>
      <c r="D1244" s="23"/>
      <c r="E1244" s="23"/>
    </row>
    <row r="1245" spans="2:5" x14ac:dyDescent="0.25">
      <c r="B1245" s="110"/>
      <c r="C1245" s="9"/>
      <c r="D1245" s="23"/>
      <c r="E1245" s="23"/>
    </row>
    <row r="1246" spans="2:5" x14ac:dyDescent="0.25">
      <c r="B1246" s="110"/>
      <c r="C1246" s="9"/>
      <c r="D1246" s="23"/>
      <c r="E1246" s="23"/>
    </row>
    <row r="1247" spans="2:5" x14ac:dyDescent="0.25">
      <c r="B1247" s="110"/>
      <c r="C1247" s="9"/>
      <c r="D1247" s="23"/>
      <c r="E1247" s="23"/>
    </row>
    <row r="1248" spans="2:5" x14ac:dyDescent="0.25">
      <c r="B1248" s="110"/>
      <c r="C1248" s="9"/>
      <c r="D1248" s="23"/>
      <c r="E1248" s="23"/>
    </row>
    <row r="1249" spans="2:5" x14ac:dyDescent="0.25">
      <c r="B1249" s="110"/>
      <c r="C1249" s="9"/>
      <c r="D1249" s="23"/>
      <c r="E1249" s="23"/>
    </row>
    <row r="1250" spans="2:5" x14ac:dyDescent="0.25">
      <c r="B1250" s="110"/>
      <c r="C1250" s="9"/>
      <c r="D1250" s="23"/>
      <c r="E1250" s="23"/>
    </row>
    <row r="1251" spans="2:5" x14ac:dyDescent="0.25">
      <c r="B1251" s="110"/>
      <c r="C1251" s="9"/>
      <c r="D1251" s="23"/>
      <c r="E1251" s="23"/>
    </row>
    <row r="1252" spans="2:5" x14ac:dyDescent="0.25">
      <c r="B1252" s="110"/>
      <c r="C1252" s="9"/>
      <c r="D1252" s="23"/>
      <c r="E1252" s="23"/>
    </row>
    <row r="1253" spans="2:5" x14ac:dyDescent="0.25">
      <c r="B1253" s="110"/>
      <c r="C1253" s="9"/>
      <c r="D1253" s="23"/>
      <c r="E1253" s="23"/>
    </row>
    <row r="1254" spans="2:5" x14ac:dyDescent="0.25">
      <c r="B1254" s="110"/>
      <c r="C1254" s="9"/>
      <c r="D1254" s="23"/>
      <c r="E1254" s="23"/>
    </row>
    <row r="1255" spans="2:5" x14ac:dyDescent="0.25">
      <c r="B1255" s="110"/>
      <c r="C1255" s="9"/>
      <c r="D1255" s="23"/>
      <c r="E1255" s="23"/>
    </row>
    <row r="1256" spans="2:5" x14ac:dyDescent="0.25">
      <c r="B1256" s="110"/>
      <c r="C1256" s="9"/>
      <c r="D1256" s="23"/>
      <c r="E1256" s="23"/>
    </row>
    <row r="1257" spans="2:5" x14ac:dyDescent="0.25">
      <c r="B1257" s="110"/>
      <c r="C1257" s="9"/>
      <c r="D1257" s="23"/>
      <c r="E1257" s="23"/>
    </row>
    <row r="1258" spans="2:5" x14ac:dyDescent="0.25">
      <c r="B1258" s="110"/>
      <c r="C1258" s="9"/>
      <c r="D1258" s="23"/>
      <c r="E1258" s="23"/>
    </row>
    <row r="1259" spans="2:5" x14ac:dyDescent="0.25">
      <c r="B1259" s="110"/>
      <c r="C1259" s="9"/>
      <c r="D1259" s="23"/>
      <c r="E1259" s="23"/>
    </row>
    <row r="1260" spans="2:5" x14ac:dyDescent="0.25">
      <c r="B1260" s="110"/>
      <c r="C1260" s="9"/>
      <c r="D1260" s="23"/>
      <c r="E1260" s="23"/>
    </row>
    <row r="1261" spans="2:5" x14ac:dyDescent="0.25">
      <c r="B1261" s="110"/>
      <c r="C1261" s="9"/>
      <c r="D1261" s="23"/>
      <c r="E1261" s="23"/>
    </row>
    <row r="1262" spans="2:5" x14ac:dyDescent="0.25">
      <c r="B1262" s="110"/>
      <c r="C1262" s="9"/>
      <c r="D1262" s="23"/>
      <c r="E1262" s="23"/>
    </row>
    <row r="1263" spans="2:5" x14ac:dyDescent="0.25">
      <c r="B1263" s="110"/>
      <c r="C1263" s="9"/>
      <c r="D1263" s="23"/>
      <c r="E1263" s="23"/>
    </row>
    <row r="1264" spans="2:5" x14ac:dyDescent="0.25">
      <c r="B1264" s="110"/>
      <c r="C1264" s="9"/>
      <c r="D1264" s="23"/>
      <c r="E1264" s="23"/>
    </row>
    <row r="1265" spans="2:5" x14ac:dyDescent="0.25">
      <c r="B1265" s="110"/>
      <c r="C1265" s="9"/>
      <c r="D1265" s="23"/>
      <c r="E1265" s="23"/>
    </row>
    <row r="1266" spans="2:5" x14ac:dyDescent="0.25">
      <c r="B1266" s="110"/>
      <c r="C1266" s="9"/>
      <c r="D1266" s="23"/>
      <c r="E1266" s="23"/>
    </row>
    <row r="1267" spans="2:5" x14ac:dyDescent="0.25">
      <c r="B1267" s="110"/>
      <c r="C1267" s="9"/>
      <c r="D1267" s="23"/>
      <c r="E1267" s="23"/>
    </row>
    <row r="1268" spans="2:5" x14ac:dyDescent="0.25">
      <c r="B1268" s="110"/>
      <c r="C1268" s="9"/>
      <c r="D1268" s="23"/>
      <c r="E1268" s="23"/>
    </row>
    <row r="1269" spans="2:5" x14ac:dyDescent="0.25">
      <c r="B1269" s="110"/>
      <c r="C1269" s="9"/>
      <c r="D1269" s="23"/>
      <c r="E1269" s="23"/>
    </row>
    <row r="1270" spans="2:5" x14ac:dyDescent="0.25">
      <c r="B1270" s="110"/>
      <c r="C1270" s="9"/>
      <c r="D1270" s="23"/>
      <c r="E1270" s="23"/>
    </row>
    <row r="1271" spans="2:5" x14ac:dyDescent="0.25">
      <c r="B1271" s="110"/>
      <c r="C1271" s="9"/>
      <c r="D1271" s="23"/>
      <c r="E1271" s="23"/>
    </row>
    <row r="1272" spans="2:5" x14ac:dyDescent="0.25">
      <c r="B1272" s="110"/>
      <c r="C1272" s="9"/>
      <c r="D1272" s="23"/>
      <c r="E1272" s="23"/>
    </row>
    <row r="1273" spans="2:5" x14ac:dyDescent="0.25">
      <c r="B1273" s="110"/>
      <c r="C1273" s="9"/>
      <c r="D1273" s="23"/>
      <c r="E1273" s="23"/>
    </row>
    <row r="1274" spans="2:5" x14ac:dyDescent="0.25">
      <c r="B1274" s="110"/>
      <c r="C1274" s="9"/>
      <c r="D1274" s="23"/>
      <c r="E1274" s="23"/>
    </row>
    <row r="1275" spans="2:5" x14ac:dyDescent="0.25">
      <c r="B1275" s="110"/>
      <c r="C1275" s="9"/>
      <c r="D1275" s="23"/>
      <c r="E1275" s="23"/>
    </row>
    <row r="1276" spans="2:5" x14ac:dyDescent="0.25">
      <c r="B1276" s="110"/>
      <c r="C1276" s="9"/>
      <c r="D1276" s="23"/>
      <c r="E1276" s="23"/>
    </row>
    <row r="1277" spans="2:5" x14ac:dyDescent="0.25">
      <c r="B1277" s="110"/>
      <c r="C1277" s="9"/>
      <c r="D1277" s="23"/>
      <c r="E1277" s="23"/>
    </row>
    <row r="1278" spans="2:5" x14ac:dyDescent="0.25">
      <c r="B1278" s="110"/>
      <c r="C1278" s="9"/>
      <c r="D1278" s="23"/>
      <c r="E1278" s="23"/>
    </row>
    <row r="1279" spans="2:5" x14ac:dyDescent="0.25">
      <c r="B1279" s="110"/>
      <c r="C1279" s="9"/>
      <c r="D1279" s="23"/>
      <c r="E1279" s="23"/>
    </row>
    <row r="1280" spans="2:5" x14ac:dyDescent="0.25">
      <c r="B1280" s="110"/>
      <c r="C1280" s="9"/>
      <c r="D1280" s="23"/>
      <c r="E1280" s="23"/>
    </row>
    <row r="1281" spans="2:5" x14ac:dyDescent="0.25">
      <c r="B1281" s="110"/>
      <c r="C1281" s="9"/>
      <c r="D1281" s="23"/>
      <c r="E1281" s="23"/>
    </row>
    <row r="1282" spans="2:5" x14ac:dyDescent="0.25">
      <c r="B1282" s="110"/>
      <c r="C1282" s="9"/>
      <c r="D1282" s="23"/>
      <c r="E1282" s="23"/>
    </row>
    <row r="1283" spans="2:5" x14ac:dyDescent="0.25">
      <c r="B1283" s="110"/>
      <c r="C1283" s="9"/>
      <c r="D1283" s="23"/>
      <c r="E1283" s="23"/>
    </row>
    <row r="1284" spans="2:5" x14ac:dyDescent="0.25">
      <c r="B1284" s="110"/>
      <c r="C1284" s="9"/>
      <c r="D1284" s="23"/>
      <c r="E1284" s="23"/>
    </row>
    <row r="1285" spans="2:5" x14ac:dyDescent="0.25">
      <c r="B1285" s="110"/>
      <c r="C1285" s="9"/>
      <c r="D1285" s="23"/>
      <c r="E1285" s="23"/>
    </row>
    <row r="1286" spans="2:5" x14ac:dyDescent="0.25">
      <c r="B1286" s="110"/>
      <c r="C1286" s="9"/>
      <c r="D1286" s="23"/>
      <c r="E1286" s="23"/>
    </row>
    <row r="1287" spans="2:5" x14ac:dyDescent="0.25">
      <c r="B1287" s="110"/>
      <c r="C1287" s="9"/>
      <c r="D1287" s="23"/>
      <c r="E1287" s="23"/>
    </row>
    <row r="1288" spans="2:5" x14ac:dyDescent="0.25">
      <c r="B1288" s="110"/>
      <c r="C1288" s="9"/>
      <c r="D1288" s="23"/>
      <c r="E1288" s="23"/>
    </row>
    <row r="1289" spans="2:5" x14ac:dyDescent="0.25">
      <c r="B1289" s="110"/>
      <c r="C1289" s="9"/>
      <c r="D1289" s="23"/>
      <c r="E1289" s="23"/>
    </row>
    <row r="1290" spans="2:5" x14ac:dyDescent="0.25">
      <c r="B1290" s="110"/>
      <c r="C1290" s="9"/>
      <c r="D1290" s="23"/>
      <c r="E1290" s="23"/>
    </row>
    <row r="1291" spans="2:5" x14ac:dyDescent="0.25">
      <c r="B1291" s="110"/>
      <c r="C1291" s="9"/>
      <c r="D1291" s="23"/>
      <c r="E1291" s="23"/>
    </row>
    <row r="1292" spans="2:5" x14ac:dyDescent="0.25">
      <c r="B1292" s="110"/>
      <c r="C1292" s="9"/>
      <c r="D1292" s="23"/>
      <c r="E1292" s="23"/>
    </row>
    <row r="1293" spans="2:5" x14ac:dyDescent="0.25">
      <c r="B1293" s="110"/>
      <c r="C1293" s="9"/>
      <c r="D1293" s="23"/>
      <c r="E1293" s="23"/>
    </row>
    <row r="1294" spans="2:5" x14ac:dyDescent="0.25">
      <c r="B1294" s="110"/>
      <c r="C1294" s="9"/>
      <c r="D1294" s="23"/>
      <c r="E1294" s="23"/>
    </row>
    <row r="1295" spans="2:5" x14ac:dyDescent="0.25">
      <c r="B1295" s="110"/>
      <c r="C1295" s="9"/>
      <c r="D1295" s="23"/>
      <c r="E1295" s="23"/>
    </row>
    <row r="1296" spans="2:5" x14ac:dyDescent="0.25">
      <c r="B1296" s="110"/>
      <c r="C1296" s="9"/>
      <c r="D1296" s="23"/>
      <c r="E1296" s="23"/>
    </row>
    <row r="1297" spans="2:5" x14ac:dyDescent="0.25">
      <c r="B1297" s="110"/>
      <c r="C1297" s="9"/>
      <c r="D1297" s="23"/>
      <c r="E1297" s="23"/>
    </row>
    <row r="1298" spans="2:5" x14ac:dyDescent="0.25">
      <c r="B1298" s="110"/>
      <c r="C1298" s="9"/>
      <c r="D1298" s="23"/>
      <c r="E1298" s="23"/>
    </row>
    <row r="1299" spans="2:5" x14ac:dyDescent="0.25">
      <c r="B1299" s="110"/>
      <c r="C1299" s="9"/>
      <c r="D1299" s="23"/>
      <c r="E1299" s="23"/>
    </row>
    <row r="1300" spans="2:5" x14ac:dyDescent="0.25">
      <c r="B1300" s="110"/>
      <c r="C1300" s="9"/>
      <c r="D1300" s="23"/>
      <c r="E1300" s="23"/>
    </row>
    <row r="1301" spans="2:5" x14ac:dyDescent="0.25">
      <c r="B1301" s="110"/>
      <c r="C1301" s="9"/>
      <c r="D1301" s="23"/>
      <c r="E1301" s="23"/>
    </row>
    <row r="1302" spans="2:5" x14ac:dyDescent="0.25">
      <c r="B1302" s="110"/>
      <c r="C1302" s="9"/>
      <c r="D1302" s="23"/>
      <c r="E1302" s="23"/>
    </row>
    <row r="1303" spans="2:5" x14ac:dyDescent="0.25">
      <c r="B1303" s="110"/>
      <c r="C1303" s="9"/>
      <c r="D1303" s="23"/>
      <c r="E1303" s="23"/>
    </row>
    <row r="1304" spans="2:5" x14ac:dyDescent="0.25">
      <c r="B1304" s="110"/>
      <c r="C1304" s="9"/>
      <c r="D1304" s="23"/>
      <c r="E1304" s="23"/>
    </row>
    <row r="1305" spans="2:5" x14ac:dyDescent="0.25">
      <c r="B1305" s="110"/>
      <c r="C1305" s="9"/>
      <c r="D1305" s="23"/>
      <c r="E1305" s="23"/>
    </row>
    <row r="1306" spans="2:5" x14ac:dyDescent="0.25">
      <c r="B1306" s="110"/>
      <c r="C1306" s="9"/>
      <c r="D1306" s="23"/>
      <c r="E1306" s="23"/>
    </row>
    <row r="1307" spans="2:5" x14ac:dyDescent="0.25">
      <c r="B1307" s="110"/>
      <c r="C1307" s="9"/>
      <c r="D1307" s="23"/>
      <c r="E1307" s="23"/>
    </row>
    <row r="1308" spans="2:5" x14ac:dyDescent="0.25">
      <c r="B1308" s="110"/>
      <c r="C1308" s="9"/>
      <c r="D1308" s="23"/>
      <c r="E1308" s="23"/>
    </row>
    <row r="1309" spans="2:5" x14ac:dyDescent="0.25">
      <c r="B1309" s="110"/>
      <c r="C1309" s="9"/>
      <c r="D1309" s="23"/>
      <c r="E1309" s="23"/>
    </row>
    <row r="1310" spans="2:5" x14ac:dyDescent="0.25">
      <c r="B1310" s="110"/>
      <c r="C1310" s="9"/>
      <c r="D1310" s="23"/>
      <c r="E1310" s="23"/>
    </row>
    <row r="1311" spans="2:5" x14ac:dyDescent="0.25">
      <c r="B1311" s="110"/>
      <c r="C1311" s="9"/>
      <c r="D1311" s="23"/>
      <c r="E1311" s="23"/>
    </row>
    <row r="1312" spans="2:5" x14ac:dyDescent="0.25">
      <c r="B1312" s="110"/>
      <c r="C1312" s="9"/>
      <c r="D1312" s="23"/>
      <c r="E1312" s="23"/>
    </row>
    <row r="1313" spans="2:5" x14ac:dyDescent="0.25">
      <c r="B1313" s="110"/>
      <c r="C1313" s="9"/>
      <c r="D1313" s="23"/>
      <c r="E1313" s="23"/>
    </row>
    <row r="1314" spans="2:5" x14ac:dyDescent="0.25">
      <c r="B1314" s="110"/>
      <c r="C1314" s="9"/>
      <c r="D1314" s="23"/>
      <c r="E1314" s="23"/>
    </row>
    <row r="1315" spans="2:5" x14ac:dyDescent="0.25">
      <c r="B1315" s="110"/>
      <c r="C1315" s="9"/>
      <c r="D1315" s="23"/>
      <c r="E1315" s="23"/>
    </row>
    <row r="1316" spans="2:5" x14ac:dyDescent="0.25">
      <c r="B1316" s="110"/>
      <c r="C1316" s="9"/>
      <c r="D1316" s="23"/>
      <c r="E1316" s="23"/>
    </row>
    <row r="1317" spans="2:5" x14ac:dyDescent="0.25">
      <c r="B1317" s="110"/>
      <c r="C1317" s="9"/>
      <c r="D1317" s="23"/>
      <c r="E1317" s="23"/>
    </row>
    <row r="1318" spans="2:5" x14ac:dyDescent="0.25">
      <c r="B1318" s="110"/>
      <c r="C1318" s="9"/>
      <c r="D1318" s="23"/>
      <c r="E1318" s="23"/>
    </row>
    <row r="1319" spans="2:5" x14ac:dyDescent="0.25">
      <c r="B1319" s="110"/>
      <c r="C1319" s="9"/>
      <c r="D1319" s="23"/>
      <c r="E1319" s="23"/>
    </row>
    <row r="1320" spans="2:5" x14ac:dyDescent="0.25">
      <c r="B1320" s="110"/>
      <c r="C1320" s="9"/>
      <c r="D1320" s="23"/>
      <c r="E1320" s="23"/>
    </row>
    <row r="1321" spans="2:5" x14ac:dyDescent="0.25">
      <c r="B1321" s="110"/>
      <c r="C1321" s="9"/>
      <c r="D1321" s="23"/>
      <c r="E1321" s="23"/>
    </row>
    <row r="1322" spans="2:5" x14ac:dyDescent="0.25">
      <c r="B1322" s="110"/>
      <c r="C1322" s="9"/>
      <c r="D1322" s="23"/>
      <c r="E1322" s="23"/>
    </row>
    <row r="1323" spans="2:5" x14ac:dyDescent="0.25">
      <c r="B1323" s="110"/>
      <c r="C1323" s="9"/>
      <c r="D1323" s="23"/>
      <c r="E1323" s="23"/>
    </row>
    <row r="1324" spans="2:5" x14ac:dyDescent="0.25">
      <c r="B1324" s="110"/>
      <c r="C1324" s="9"/>
      <c r="D1324" s="23"/>
      <c r="E1324" s="23"/>
    </row>
    <row r="1325" spans="2:5" x14ac:dyDescent="0.25">
      <c r="B1325" s="110"/>
      <c r="C1325" s="9"/>
      <c r="D1325" s="23"/>
      <c r="E1325" s="23"/>
    </row>
    <row r="1326" spans="2:5" x14ac:dyDescent="0.25">
      <c r="B1326" s="110"/>
      <c r="C1326" s="9"/>
      <c r="D1326" s="23"/>
      <c r="E1326" s="23"/>
    </row>
    <row r="1327" spans="2:5" x14ac:dyDescent="0.25">
      <c r="B1327" s="110"/>
      <c r="C1327" s="9"/>
      <c r="D1327" s="23"/>
      <c r="E1327" s="23"/>
    </row>
    <row r="1328" spans="2:5" x14ac:dyDescent="0.25">
      <c r="B1328" s="110"/>
      <c r="C1328" s="9"/>
      <c r="D1328" s="23"/>
      <c r="E1328" s="23"/>
    </row>
    <row r="1329" spans="2:5" x14ac:dyDescent="0.25">
      <c r="B1329" s="110"/>
      <c r="C1329" s="9"/>
      <c r="D1329" s="23"/>
      <c r="E1329" s="23"/>
    </row>
    <row r="1330" spans="2:5" x14ac:dyDescent="0.25">
      <c r="B1330" s="110"/>
      <c r="C1330" s="9"/>
      <c r="D1330" s="23"/>
      <c r="E1330" s="23"/>
    </row>
    <row r="1331" spans="2:5" x14ac:dyDescent="0.25">
      <c r="B1331" s="110"/>
      <c r="C1331" s="9"/>
      <c r="D1331" s="23"/>
      <c r="E1331" s="23"/>
    </row>
    <row r="1332" spans="2:5" x14ac:dyDescent="0.25">
      <c r="B1332" s="110"/>
      <c r="C1332" s="9"/>
      <c r="D1332" s="23"/>
      <c r="E1332" s="23"/>
    </row>
    <row r="1333" spans="2:5" x14ac:dyDescent="0.25">
      <c r="B1333" s="110"/>
      <c r="C1333" s="9"/>
      <c r="D1333" s="23"/>
      <c r="E1333" s="23"/>
    </row>
    <row r="1334" spans="2:5" x14ac:dyDescent="0.25">
      <c r="B1334" s="110"/>
      <c r="C1334" s="9"/>
      <c r="D1334" s="23"/>
      <c r="E1334" s="23"/>
    </row>
    <row r="1335" spans="2:5" x14ac:dyDescent="0.25">
      <c r="B1335" s="110"/>
      <c r="C1335" s="9"/>
      <c r="D1335" s="23"/>
      <c r="E1335" s="23"/>
    </row>
    <row r="1336" spans="2:5" x14ac:dyDescent="0.25">
      <c r="B1336" s="110"/>
      <c r="C1336" s="9"/>
      <c r="D1336" s="23"/>
      <c r="E1336" s="23"/>
    </row>
    <row r="1337" spans="2:5" x14ac:dyDescent="0.25">
      <c r="B1337" s="110"/>
      <c r="C1337" s="9"/>
      <c r="D1337" s="23"/>
      <c r="E1337" s="23"/>
    </row>
    <row r="1338" spans="2:5" x14ac:dyDescent="0.25">
      <c r="B1338" s="110"/>
      <c r="C1338" s="9"/>
      <c r="D1338" s="23"/>
      <c r="E1338" s="23"/>
    </row>
    <row r="1339" spans="2:5" x14ac:dyDescent="0.25">
      <c r="B1339" s="110"/>
      <c r="C1339" s="9"/>
      <c r="D1339" s="23"/>
      <c r="E1339" s="23"/>
    </row>
    <row r="1340" spans="2:5" x14ac:dyDescent="0.25">
      <c r="B1340" s="110"/>
      <c r="C1340" s="9"/>
      <c r="D1340" s="23"/>
      <c r="E1340" s="23"/>
    </row>
    <row r="1341" spans="2:5" x14ac:dyDescent="0.25">
      <c r="B1341" s="110"/>
      <c r="C1341" s="9"/>
      <c r="D1341" s="23"/>
      <c r="E1341" s="23"/>
    </row>
    <row r="1342" spans="2:5" x14ac:dyDescent="0.25">
      <c r="B1342" s="110"/>
      <c r="C1342" s="9"/>
      <c r="D1342" s="23"/>
      <c r="E1342" s="23"/>
    </row>
    <row r="1343" spans="2:5" x14ac:dyDescent="0.25">
      <c r="B1343" s="110"/>
      <c r="C1343" s="9"/>
      <c r="D1343" s="23"/>
      <c r="E1343" s="23"/>
    </row>
    <row r="1344" spans="2:5" x14ac:dyDescent="0.25">
      <c r="B1344" s="110"/>
      <c r="C1344" s="9"/>
      <c r="D1344" s="23"/>
      <c r="E1344" s="23"/>
    </row>
    <row r="1345" spans="2:5" x14ac:dyDescent="0.25">
      <c r="B1345" s="110"/>
      <c r="C1345" s="9"/>
      <c r="D1345" s="23"/>
      <c r="E1345" s="23"/>
    </row>
    <row r="1346" spans="2:5" x14ac:dyDescent="0.25">
      <c r="B1346" s="110"/>
      <c r="C1346" s="9"/>
      <c r="D1346" s="23"/>
      <c r="E1346" s="23"/>
    </row>
    <row r="1347" spans="2:5" x14ac:dyDescent="0.25">
      <c r="B1347" s="110"/>
      <c r="C1347" s="9"/>
      <c r="D1347" s="23"/>
      <c r="E1347" s="23"/>
    </row>
    <row r="1348" spans="2:5" x14ac:dyDescent="0.25">
      <c r="B1348" s="110"/>
      <c r="C1348" s="9"/>
      <c r="D1348" s="23"/>
      <c r="E1348" s="23"/>
    </row>
    <row r="1349" spans="2:5" x14ac:dyDescent="0.25">
      <c r="B1349" s="110"/>
      <c r="C1349" s="9"/>
      <c r="D1349" s="23"/>
      <c r="E1349" s="23"/>
    </row>
    <row r="1350" spans="2:5" x14ac:dyDescent="0.25">
      <c r="B1350" s="110"/>
      <c r="C1350" s="9"/>
      <c r="D1350" s="23"/>
      <c r="E1350" s="23"/>
    </row>
    <row r="1351" spans="2:5" x14ac:dyDescent="0.25">
      <c r="B1351" s="110"/>
      <c r="C1351" s="9"/>
      <c r="D1351" s="23"/>
      <c r="E1351" s="23"/>
    </row>
    <row r="1352" spans="2:5" x14ac:dyDescent="0.25">
      <c r="B1352" s="110"/>
      <c r="C1352" s="9"/>
      <c r="D1352" s="23"/>
      <c r="E1352" s="23"/>
    </row>
    <row r="1353" spans="2:5" x14ac:dyDescent="0.25">
      <c r="B1353" s="110"/>
      <c r="C1353" s="9"/>
      <c r="D1353" s="23"/>
      <c r="E1353" s="23"/>
    </row>
    <row r="1354" spans="2:5" x14ac:dyDescent="0.25">
      <c r="B1354" s="110"/>
      <c r="C1354" s="9"/>
      <c r="D1354" s="23"/>
      <c r="E1354" s="23"/>
    </row>
    <row r="1355" spans="2:5" x14ac:dyDescent="0.25">
      <c r="B1355" s="110"/>
      <c r="C1355" s="9"/>
      <c r="D1355" s="23"/>
      <c r="E1355" s="23"/>
    </row>
    <row r="1356" spans="2:5" x14ac:dyDescent="0.25">
      <c r="B1356" s="110"/>
      <c r="C1356" s="9"/>
      <c r="D1356" s="23"/>
      <c r="E1356" s="23"/>
    </row>
    <row r="1357" spans="2:5" x14ac:dyDescent="0.25">
      <c r="B1357" s="110"/>
      <c r="C1357" s="9"/>
      <c r="D1357" s="23"/>
      <c r="E1357" s="23"/>
    </row>
    <row r="1358" spans="2:5" x14ac:dyDescent="0.25">
      <c r="B1358" s="110"/>
      <c r="C1358" s="9"/>
      <c r="D1358" s="23"/>
      <c r="E1358" s="23"/>
    </row>
    <row r="1359" spans="2:5" x14ac:dyDescent="0.25">
      <c r="B1359" s="110"/>
      <c r="C1359" s="9"/>
      <c r="D1359" s="23"/>
      <c r="E1359" s="23"/>
    </row>
    <row r="1360" spans="2:5" x14ac:dyDescent="0.25">
      <c r="B1360" s="110"/>
      <c r="C1360" s="9"/>
      <c r="D1360" s="23"/>
      <c r="E1360" s="23"/>
    </row>
    <row r="1361" spans="2:5" x14ac:dyDescent="0.25">
      <c r="B1361" s="110"/>
      <c r="C1361" s="9"/>
      <c r="D1361" s="23"/>
      <c r="E1361" s="23"/>
    </row>
    <row r="1362" spans="2:5" x14ac:dyDescent="0.25">
      <c r="B1362" s="110"/>
      <c r="C1362" s="9"/>
      <c r="D1362" s="23"/>
      <c r="E1362" s="23"/>
    </row>
    <row r="1363" spans="2:5" x14ac:dyDescent="0.25">
      <c r="B1363" s="110"/>
      <c r="C1363" s="9"/>
      <c r="D1363" s="23"/>
      <c r="E1363" s="23"/>
    </row>
    <row r="1364" spans="2:5" x14ac:dyDescent="0.25">
      <c r="B1364" s="110"/>
      <c r="C1364" s="9"/>
      <c r="D1364" s="23"/>
      <c r="E1364" s="23"/>
    </row>
    <row r="1365" spans="2:5" x14ac:dyDescent="0.25">
      <c r="B1365" s="110"/>
      <c r="C1365" s="9"/>
      <c r="D1365" s="23"/>
      <c r="E1365" s="23"/>
    </row>
    <row r="1366" spans="2:5" x14ac:dyDescent="0.25">
      <c r="B1366" s="110"/>
      <c r="C1366" s="9"/>
      <c r="D1366" s="23"/>
      <c r="E1366" s="23"/>
    </row>
    <row r="1367" spans="2:5" x14ac:dyDescent="0.25">
      <c r="B1367" s="110"/>
      <c r="C1367" s="9"/>
      <c r="D1367" s="23"/>
      <c r="E1367" s="23"/>
    </row>
    <row r="1368" spans="2:5" x14ac:dyDescent="0.25">
      <c r="B1368" s="110"/>
      <c r="C1368" s="9"/>
      <c r="D1368" s="23"/>
      <c r="E1368" s="23"/>
    </row>
    <row r="1369" spans="2:5" x14ac:dyDescent="0.25">
      <c r="B1369" s="110"/>
      <c r="C1369" s="9"/>
      <c r="D1369" s="23"/>
      <c r="E1369" s="23"/>
    </row>
    <row r="1370" spans="2:5" x14ac:dyDescent="0.25">
      <c r="B1370" s="110"/>
      <c r="C1370" s="9"/>
      <c r="D1370" s="23"/>
      <c r="E1370" s="23"/>
    </row>
    <row r="1371" spans="2:5" x14ac:dyDescent="0.25">
      <c r="B1371" s="110"/>
      <c r="C1371" s="9"/>
      <c r="D1371" s="23"/>
      <c r="E1371" s="23"/>
    </row>
    <row r="1372" spans="2:5" x14ac:dyDescent="0.25">
      <c r="B1372" s="110"/>
      <c r="C1372" s="9"/>
      <c r="D1372" s="23"/>
      <c r="E1372" s="23"/>
    </row>
    <row r="1373" spans="2:5" x14ac:dyDescent="0.25">
      <c r="B1373" s="110"/>
      <c r="C1373" s="9"/>
      <c r="D1373" s="23"/>
      <c r="E1373" s="23"/>
    </row>
    <row r="1374" spans="2:5" x14ac:dyDescent="0.25">
      <c r="B1374" s="110"/>
      <c r="C1374" s="9"/>
      <c r="D1374" s="23"/>
      <c r="E1374" s="23"/>
    </row>
    <row r="1375" spans="2:5" x14ac:dyDescent="0.25">
      <c r="B1375" s="110"/>
      <c r="C1375" s="9"/>
      <c r="D1375" s="23"/>
      <c r="E1375" s="23"/>
    </row>
    <row r="1376" spans="2:5" x14ac:dyDescent="0.25">
      <c r="B1376" s="110"/>
      <c r="C1376" s="9"/>
      <c r="D1376" s="23"/>
      <c r="E1376" s="23"/>
    </row>
    <row r="1377" spans="2:5" x14ac:dyDescent="0.25">
      <c r="B1377" s="110"/>
      <c r="C1377" s="9"/>
      <c r="D1377" s="23"/>
      <c r="E1377" s="23"/>
    </row>
    <row r="1378" spans="2:5" x14ac:dyDescent="0.25">
      <c r="B1378" s="110"/>
      <c r="C1378" s="9"/>
      <c r="D1378" s="23"/>
      <c r="E1378" s="23"/>
    </row>
    <row r="1379" spans="2:5" x14ac:dyDescent="0.25">
      <c r="B1379" s="110"/>
      <c r="C1379" s="9"/>
      <c r="D1379" s="23"/>
      <c r="E1379" s="23"/>
    </row>
    <row r="1380" spans="2:5" x14ac:dyDescent="0.25">
      <c r="B1380" s="110"/>
      <c r="C1380" s="9"/>
      <c r="D1380" s="23"/>
      <c r="E1380" s="23"/>
    </row>
    <row r="1381" spans="2:5" x14ac:dyDescent="0.25">
      <c r="B1381" s="110"/>
      <c r="C1381" s="9"/>
      <c r="D1381" s="23"/>
      <c r="E1381" s="23"/>
    </row>
    <row r="1382" spans="2:5" x14ac:dyDescent="0.25">
      <c r="B1382" s="110"/>
      <c r="C1382" s="9"/>
      <c r="D1382" s="23"/>
      <c r="E1382" s="23"/>
    </row>
    <row r="1383" spans="2:5" x14ac:dyDescent="0.25">
      <c r="B1383" s="110"/>
      <c r="C1383" s="9"/>
      <c r="D1383" s="23"/>
      <c r="E1383" s="23"/>
    </row>
    <row r="1384" spans="2:5" x14ac:dyDescent="0.25">
      <c r="B1384" s="110"/>
      <c r="C1384" s="9"/>
      <c r="D1384" s="23"/>
      <c r="E1384" s="23"/>
    </row>
    <row r="1385" spans="2:5" x14ac:dyDescent="0.25">
      <c r="B1385" s="110"/>
      <c r="C1385" s="9"/>
      <c r="D1385" s="23"/>
      <c r="E1385" s="23"/>
    </row>
    <row r="1386" spans="2:5" x14ac:dyDescent="0.25">
      <c r="B1386" s="110"/>
      <c r="C1386" s="9"/>
      <c r="D1386" s="23"/>
      <c r="E1386" s="23"/>
    </row>
    <row r="1387" spans="2:5" x14ac:dyDescent="0.25">
      <c r="B1387" s="110"/>
      <c r="C1387" s="9"/>
      <c r="D1387" s="23"/>
      <c r="E1387" s="23"/>
    </row>
    <row r="1388" spans="2:5" x14ac:dyDescent="0.25">
      <c r="B1388" s="110"/>
      <c r="C1388" s="9"/>
      <c r="D1388" s="23"/>
      <c r="E1388" s="23"/>
    </row>
    <row r="1389" spans="2:5" x14ac:dyDescent="0.25">
      <c r="B1389" s="110"/>
      <c r="C1389" s="9"/>
      <c r="D1389" s="23"/>
      <c r="E1389" s="23"/>
    </row>
    <row r="1390" spans="2:5" x14ac:dyDescent="0.25">
      <c r="B1390" s="110"/>
      <c r="C1390" s="9"/>
      <c r="D1390" s="23"/>
      <c r="E1390" s="23"/>
    </row>
    <row r="1391" spans="2:5" x14ac:dyDescent="0.25">
      <c r="B1391" s="110"/>
      <c r="C1391" s="9"/>
      <c r="D1391" s="23"/>
      <c r="E1391" s="23"/>
    </row>
    <row r="1392" spans="2:5" x14ac:dyDescent="0.25">
      <c r="B1392" s="110"/>
      <c r="C1392" s="9"/>
      <c r="D1392" s="23"/>
      <c r="E1392" s="23"/>
    </row>
    <row r="1393" spans="2:5" x14ac:dyDescent="0.25">
      <c r="B1393" s="110"/>
      <c r="C1393" s="9"/>
      <c r="D1393" s="23"/>
      <c r="E1393" s="23"/>
    </row>
    <row r="1394" spans="2:5" x14ac:dyDescent="0.25">
      <c r="B1394" s="110"/>
      <c r="C1394" s="9"/>
      <c r="D1394" s="23"/>
      <c r="E1394" s="23"/>
    </row>
    <row r="1395" spans="2:5" x14ac:dyDescent="0.25">
      <c r="B1395" s="110"/>
      <c r="C1395" s="9"/>
      <c r="D1395" s="23"/>
      <c r="E1395" s="23"/>
    </row>
    <row r="1396" spans="2:5" x14ac:dyDescent="0.25">
      <c r="B1396" s="110"/>
      <c r="C1396" s="9"/>
      <c r="D1396" s="23"/>
      <c r="E1396" s="23"/>
    </row>
    <row r="1397" spans="2:5" x14ac:dyDescent="0.25">
      <c r="B1397" s="110"/>
      <c r="C1397" s="9"/>
      <c r="D1397" s="23"/>
      <c r="E1397" s="23"/>
    </row>
    <row r="1398" spans="2:5" x14ac:dyDescent="0.25">
      <c r="B1398" s="110"/>
      <c r="C1398" s="9"/>
      <c r="D1398" s="23"/>
      <c r="E1398" s="23"/>
    </row>
    <row r="1399" spans="2:5" x14ac:dyDescent="0.25">
      <c r="B1399" s="110"/>
      <c r="C1399" s="9"/>
      <c r="D1399" s="23"/>
      <c r="E1399" s="23"/>
    </row>
    <row r="1400" spans="2:5" x14ac:dyDescent="0.25">
      <c r="B1400" s="110"/>
      <c r="C1400" s="9"/>
      <c r="D1400" s="23"/>
      <c r="E1400" s="23"/>
    </row>
    <row r="1401" spans="2:5" x14ac:dyDescent="0.25">
      <c r="B1401" s="110"/>
      <c r="C1401" s="9"/>
      <c r="D1401" s="23"/>
      <c r="E1401" s="23"/>
    </row>
    <row r="1402" spans="2:5" x14ac:dyDescent="0.25">
      <c r="B1402" s="110"/>
      <c r="C1402" s="9"/>
      <c r="D1402" s="23"/>
      <c r="E1402" s="23"/>
    </row>
    <row r="1403" spans="2:5" x14ac:dyDescent="0.25">
      <c r="B1403" s="110"/>
      <c r="C1403" s="9"/>
      <c r="D1403" s="23"/>
      <c r="E1403" s="23"/>
    </row>
    <row r="1404" spans="2:5" x14ac:dyDescent="0.25">
      <c r="B1404" s="110"/>
      <c r="C1404" s="9"/>
      <c r="D1404" s="23"/>
      <c r="E1404" s="23"/>
    </row>
    <row r="1405" spans="2:5" x14ac:dyDescent="0.25">
      <c r="B1405" s="110"/>
      <c r="C1405" s="9"/>
      <c r="D1405" s="23"/>
      <c r="E1405" s="23"/>
    </row>
    <row r="1406" spans="2:5" x14ac:dyDescent="0.25">
      <c r="B1406" s="110"/>
      <c r="C1406" s="9"/>
      <c r="D1406" s="23"/>
      <c r="E1406" s="23"/>
    </row>
    <row r="1407" spans="2:5" x14ac:dyDescent="0.25">
      <c r="B1407" s="110"/>
      <c r="C1407" s="9"/>
      <c r="D1407" s="23"/>
      <c r="E1407" s="23"/>
    </row>
    <row r="1408" spans="2:5" x14ac:dyDescent="0.25">
      <c r="B1408" s="110"/>
      <c r="C1408" s="9"/>
      <c r="D1408" s="23"/>
      <c r="E1408" s="23"/>
    </row>
    <row r="1409" spans="2:5" x14ac:dyDescent="0.25">
      <c r="B1409" s="110"/>
      <c r="C1409" s="9"/>
      <c r="D1409" s="23"/>
      <c r="E1409" s="23"/>
    </row>
    <row r="1410" spans="2:5" x14ac:dyDescent="0.25">
      <c r="B1410" s="110"/>
      <c r="C1410" s="9"/>
      <c r="D1410" s="23"/>
      <c r="E1410" s="23"/>
    </row>
    <row r="1411" spans="2:5" x14ac:dyDescent="0.25">
      <c r="B1411" s="110"/>
      <c r="C1411" s="9"/>
      <c r="D1411" s="23"/>
      <c r="E1411" s="23"/>
    </row>
    <row r="1412" spans="2:5" x14ac:dyDescent="0.25">
      <c r="B1412" s="110"/>
      <c r="C1412" s="9"/>
      <c r="D1412" s="23"/>
      <c r="E1412" s="23"/>
    </row>
    <row r="1413" spans="2:5" x14ac:dyDescent="0.25">
      <c r="B1413" s="110"/>
      <c r="C1413" s="9"/>
      <c r="D1413" s="23"/>
      <c r="E1413" s="23"/>
    </row>
    <row r="1414" spans="2:5" x14ac:dyDescent="0.25">
      <c r="B1414" s="110"/>
      <c r="C1414" s="9"/>
      <c r="D1414" s="23"/>
      <c r="E1414" s="23"/>
    </row>
    <row r="1415" spans="2:5" x14ac:dyDescent="0.25">
      <c r="B1415" s="110"/>
      <c r="C1415" s="9"/>
      <c r="D1415" s="23"/>
      <c r="E1415" s="23"/>
    </row>
    <row r="1416" spans="2:5" x14ac:dyDescent="0.25">
      <c r="B1416" s="110"/>
      <c r="C1416" s="9"/>
      <c r="D1416" s="23"/>
      <c r="E1416" s="23"/>
    </row>
    <row r="1417" spans="2:5" x14ac:dyDescent="0.25">
      <c r="B1417" s="110"/>
      <c r="C1417" s="9"/>
      <c r="D1417" s="23"/>
      <c r="E1417" s="23"/>
    </row>
    <row r="1418" spans="2:5" x14ac:dyDescent="0.25">
      <c r="B1418" s="110"/>
      <c r="C1418" s="9"/>
      <c r="D1418" s="23"/>
      <c r="E1418" s="23"/>
    </row>
    <row r="1419" spans="2:5" x14ac:dyDescent="0.25">
      <c r="B1419" s="110"/>
      <c r="C1419" s="9"/>
      <c r="D1419" s="23"/>
      <c r="E1419" s="23"/>
    </row>
    <row r="1420" spans="2:5" x14ac:dyDescent="0.25">
      <c r="B1420" s="110"/>
      <c r="C1420" s="9"/>
      <c r="D1420" s="23"/>
      <c r="E1420" s="23"/>
    </row>
    <row r="1421" spans="2:5" x14ac:dyDescent="0.25">
      <c r="B1421" s="110"/>
      <c r="C1421" s="9"/>
      <c r="D1421" s="23"/>
      <c r="E1421" s="23"/>
    </row>
    <row r="1422" spans="2:5" x14ac:dyDescent="0.25">
      <c r="B1422" s="110"/>
      <c r="C1422" s="9"/>
      <c r="D1422" s="23"/>
      <c r="E1422" s="23"/>
    </row>
    <row r="1423" spans="2:5" x14ac:dyDescent="0.25">
      <c r="B1423" s="110"/>
      <c r="C1423" s="9"/>
      <c r="D1423" s="23"/>
      <c r="E1423" s="23"/>
    </row>
    <row r="1424" spans="2:5" x14ac:dyDescent="0.25">
      <c r="B1424" s="110"/>
      <c r="C1424" s="9"/>
      <c r="D1424" s="23"/>
      <c r="E1424" s="23"/>
    </row>
    <row r="1425" spans="2:5" x14ac:dyDescent="0.25">
      <c r="B1425" s="110"/>
      <c r="C1425" s="9"/>
      <c r="D1425" s="23"/>
      <c r="E1425" s="23"/>
    </row>
    <row r="1426" spans="2:5" x14ac:dyDescent="0.25">
      <c r="B1426" s="110"/>
      <c r="C1426" s="9"/>
      <c r="D1426" s="23"/>
      <c r="E1426" s="23"/>
    </row>
    <row r="1427" spans="2:5" x14ac:dyDescent="0.25">
      <c r="B1427" s="110"/>
      <c r="C1427" s="9"/>
      <c r="D1427" s="23"/>
      <c r="E1427" s="23"/>
    </row>
    <row r="1428" spans="2:5" x14ac:dyDescent="0.25">
      <c r="B1428" s="110"/>
      <c r="C1428" s="9"/>
      <c r="D1428" s="23"/>
      <c r="E1428" s="23"/>
    </row>
    <row r="1429" spans="2:5" x14ac:dyDescent="0.25">
      <c r="B1429" s="110"/>
      <c r="C1429" s="9"/>
      <c r="D1429" s="23"/>
      <c r="E1429" s="23"/>
    </row>
    <row r="1430" spans="2:5" x14ac:dyDescent="0.25">
      <c r="B1430" s="110"/>
      <c r="C1430" s="9"/>
      <c r="D1430" s="23"/>
      <c r="E1430" s="23"/>
    </row>
    <row r="1431" spans="2:5" x14ac:dyDescent="0.25">
      <c r="B1431" s="110"/>
      <c r="C1431" s="9"/>
      <c r="D1431" s="23"/>
      <c r="E1431" s="23"/>
    </row>
    <row r="1432" spans="2:5" x14ac:dyDescent="0.25">
      <c r="B1432" s="110"/>
      <c r="C1432" s="9"/>
      <c r="D1432" s="23"/>
      <c r="E1432" s="23"/>
    </row>
    <row r="1433" spans="2:5" x14ac:dyDescent="0.25">
      <c r="B1433" s="110"/>
      <c r="C1433" s="9"/>
      <c r="D1433" s="23"/>
      <c r="E1433" s="23"/>
    </row>
    <row r="1434" spans="2:5" x14ac:dyDescent="0.25">
      <c r="B1434" s="110"/>
      <c r="C1434" s="9"/>
      <c r="D1434" s="23"/>
      <c r="E1434" s="23"/>
    </row>
    <row r="1435" spans="2:5" x14ac:dyDescent="0.25">
      <c r="B1435" s="110"/>
      <c r="C1435" s="9"/>
      <c r="D1435" s="23"/>
      <c r="E1435" s="23"/>
    </row>
    <row r="1436" spans="2:5" x14ac:dyDescent="0.25">
      <c r="B1436" s="110"/>
      <c r="C1436" s="9"/>
      <c r="D1436" s="23"/>
      <c r="E1436" s="23"/>
    </row>
    <row r="1437" spans="2:5" x14ac:dyDescent="0.25">
      <c r="B1437" s="110"/>
      <c r="C1437" s="9"/>
      <c r="D1437" s="23"/>
      <c r="E1437" s="23"/>
    </row>
    <row r="1438" spans="2:5" x14ac:dyDescent="0.25">
      <c r="B1438" s="110"/>
      <c r="C1438" s="9"/>
      <c r="D1438" s="23"/>
      <c r="E1438" s="23"/>
    </row>
    <row r="1439" spans="2:5" x14ac:dyDescent="0.25">
      <c r="B1439" s="110"/>
      <c r="C1439" s="9"/>
      <c r="D1439" s="23"/>
      <c r="E1439" s="23"/>
    </row>
    <row r="1440" spans="2:5" x14ac:dyDescent="0.25">
      <c r="B1440" s="110"/>
      <c r="C1440" s="9"/>
      <c r="D1440" s="23"/>
      <c r="E1440" s="23"/>
    </row>
    <row r="1441" spans="2:5" x14ac:dyDescent="0.25">
      <c r="B1441" s="110"/>
      <c r="C1441" s="9"/>
      <c r="D1441" s="23"/>
      <c r="E1441" s="23"/>
    </row>
    <row r="1442" spans="2:5" x14ac:dyDescent="0.25">
      <c r="B1442" s="110"/>
      <c r="C1442" s="9"/>
      <c r="D1442" s="23"/>
      <c r="E1442" s="23"/>
    </row>
    <row r="1443" spans="2:5" x14ac:dyDescent="0.25">
      <c r="B1443" s="110"/>
      <c r="C1443" s="9"/>
      <c r="D1443" s="23"/>
      <c r="E1443" s="23"/>
    </row>
    <row r="1444" spans="2:5" x14ac:dyDescent="0.25">
      <c r="B1444" s="110"/>
      <c r="C1444" s="9"/>
      <c r="D1444" s="23"/>
      <c r="E1444" s="23"/>
    </row>
    <row r="1445" spans="2:5" x14ac:dyDescent="0.25">
      <c r="B1445" s="110"/>
      <c r="C1445" s="9"/>
      <c r="D1445" s="23"/>
      <c r="E1445" s="23"/>
    </row>
    <row r="1446" spans="2:5" x14ac:dyDescent="0.25">
      <c r="B1446" s="110"/>
      <c r="C1446" s="9"/>
      <c r="D1446" s="23"/>
      <c r="E1446" s="23"/>
    </row>
    <row r="1447" spans="2:5" x14ac:dyDescent="0.25">
      <c r="B1447" s="110"/>
      <c r="C1447" s="9"/>
      <c r="D1447" s="23"/>
      <c r="E1447" s="23"/>
    </row>
    <row r="1448" spans="2:5" x14ac:dyDescent="0.25">
      <c r="B1448" s="110"/>
      <c r="C1448" s="9"/>
      <c r="D1448" s="23"/>
      <c r="E1448" s="23"/>
    </row>
    <row r="1449" spans="2:5" x14ac:dyDescent="0.25">
      <c r="B1449" s="110"/>
      <c r="C1449" s="9"/>
      <c r="D1449" s="23"/>
      <c r="E1449" s="23"/>
    </row>
    <row r="1450" spans="2:5" x14ac:dyDescent="0.25">
      <c r="B1450" s="110"/>
      <c r="C1450" s="9"/>
      <c r="D1450" s="23"/>
      <c r="E1450" s="23"/>
    </row>
    <row r="1451" spans="2:5" x14ac:dyDescent="0.25">
      <c r="B1451" s="110"/>
      <c r="C1451" s="9"/>
      <c r="D1451" s="23"/>
      <c r="E1451" s="23"/>
    </row>
    <row r="1452" spans="2:5" x14ac:dyDescent="0.25">
      <c r="B1452" s="110"/>
      <c r="C1452" s="9"/>
      <c r="D1452" s="23"/>
      <c r="E1452" s="23"/>
    </row>
    <row r="1453" spans="2:5" x14ac:dyDescent="0.25">
      <c r="B1453" s="110"/>
      <c r="C1453" s="9"/>
      <c r="D1453" s="23"/>
      <c r="E1453" s="23"/>
    </row>
    <row r="1454" spans="2:5" x14ac:dyDescent="0.25">
      <c r="B1454" s="110"/>
      <c r="C1454" s="9"/>
      <c r="D1454" s="23"/>
      <c r="E1454" s="23"/>
    </row>
    <row r="1455" spans="2:5" x14ac:dyDescent="0.25">
      <c r="B1455" s="110"/>
      <c r="C1455" s="9"/>
      <c r="D1455" s="23"/>
      <c r="E1455" s="23"/>
    </row>
    <row r="1456" spans="2:5" x14ac:dyDescent="0.25">
      <c r="B1456" s="110"/>
      <c r="C1456" s="9"/>
      <c r="D1456" s="23"/>
      <c r="E1456" s="23"/>
    </row>
    <row r="1457" spans="2:5" x14ac:dyDescent="0.25">
      <c r="B1457" s="110"/>
      <c r="C1457" s="9"/>
      <c r="D1457" s="23"/>
      <c r="E1457" s="23"/>
    </row>
    <row r="1458" spans="2:5" x14ac:dyDescent="0.25">
      <c r="B1458" s="110"/>
      <c r="C1458" s="9"/>
      <c r="D1458" s="23"/>
      <c r="E1458" s="23"/>
    </row>
    <row r="1459" spans="2:5" x14ac:dyDescent="0.25">
      <c r="B1459" s="110"/>
      <c r="C1459" s="9"/>
      <c r="D1459" s="23"/>
      <c r="E1459" s="23"/>
    </row>
    <row r="1460" spans="2:5" x14ac:dyDescent="0.25">
      <c r="B1460" s="110"/>
      <c r="C1460" s="9"/>
      <c r="D1460" s="23"/>
      <c r="E1460" s="23"/>
    </row>
    <row r="1461" spans="2:5" x14ac:dyDescent="0.25">
      <c r="B1461" s="110"/>
      <c r="C1461" s="9"/>
      <c r="D1461" s="23"/>
      <c r="E1461" s="23"/>
    </row>
    <row r="1462" spans="2:5" x14ac:dyDescent="0.25">
      <c r="B1462" s="110"/>
      <c r="C1462" s="9"/>
      <c r="D1462" s="23"/>
      <c r="E1462" s="23"/>
    </row>
    <row r="1463" spans="2:5" x14ac:dyDescent="0.25">
      <c r="B1463" s="110"/>
      <c r="C1463" s="9"/>
      <c r="D1463" s="23"/>
      <c r="E1463" s="23"/>
    </row>
    <row r="1464" spans="2:5" x14ac:dyDescent="0.25">
      <c r="B1464" s="110"/>
      <c r="C1464" s="9"/>
      <c r="D1464" s="23"/>
      <c r="E1464" s="23"/>
    </row>
    <row r="1465" spans="2:5" x14ac:dyDescent="0.25">
      <c r="B1465" s="110"/>
      <c r="C1465" s="9"/>
      <c r="D1465" s="23"/>
      <c r="E1465" s="23"/>
    </row>
    <row r="1466" spans="2:5" x14ac:dyDescent="0.25">
      <c r="B1466" s="110"/>
      <c r="C1466" s="9"/>
      <c r="D1466" s="23"/>
      <c r="E1466" s="23"/>
    </row>
    <row r="1467" spans="2:5" x14ac:dyDescent="0.25">
      <c r="B1467" s="110"/>
      <c r="C1467" s="9"/>
      <c r="D1467" s="23"/>
      <c r="E1467" s="23"/>
    </row>
    <row r="1468" spans="2:5" x14ac:dyDescent="0.25">
      <c r="B1468" s="110"/>
      <c r="C1468" s="9"/>
      <c r="D1468" s="23"/>
      <c r="E1468" s="23"/>
    </row>
    <row r="1469" spans="2:5" x14ac:dyDescent="0.25">
      <c r="B1469" s="110"/>
      <c r="C1469" s="9"/>
      <c r="D1469" s="23"/>
      <c r="E1469" s="23"/>
    </row>
    <row r="1470" spans="2:5" x14ac:dyDescent="0.25">
      <c r="B1470" s="110"/>
      <c r="C1470" s="9"/>
      <c r="D1470" s="23"/>
      <c r="E1470" s="23"/>
    </row>
    <row r="1471" spans="2:5" x14ac:dyDescent="0.25">
      <c r="B1471" s="110"/>
      <c r="C1471" s="9"/>
      <c r="D1471" s="23"/>
      <c r="E1471" s="23"/>
    </row>
    <row r="1472" spans="2:5" x14ac:dyDescent="0.25">
      <c r="B1472" s="110"/>
      <c r="C1472" s="9"/>
      <c r="D1472" s="23"/>
      <c r="E1472" s="23"/>
    </row>
    <row r="1473" spans="2:5" x14ac:dyDescent="0.25">
      <c r="B1473" s="110"/>
      <c r="C1473" s="9"/>
      <c r="D1473" s="23"/>
      <c r="E1473" s="23"/>
    </row>
    <row r="1474" spans="2:5" x14ac:dyDescent="0.25">
      <c r="B1474" s="110"/>
      <c r="C1474" s="9"/>
      <c r="D1474" s="23"/>
      <c r="E1474" s="23"/>
    </row>
    <row r="1475" spans="2:5" x14ac:dyDescent="0.25">
      <c r="B1475" s="110"/>
      <c r="C1475" s="9"/>
      <c r="D1475" s="23"/>
      <c r="E1475" s="23"/>
    </row>
    <row r="1476" spans="2:5" x14ac:dyDescent="0.25">
      <c r="B1476" s="110"/>
      <c r="C1476" s="9"/>
      <c r="D1476" s="23"/>
      <c r="E1476" s="23"/>
    </row>
    <row r="1477" spans="2:5" x14ac:dyDescent="0.25">
      <c r="B1477" s="110"/>
      <c r="C1477" s="9"/>
      <c r="D1477" s="23"/>
      <c r="E1477" s="23"/>
    </row>
    <row r="1478" spans="2:5" x14ac:dyDescent="0.25">
      <c r="B1478" s="110"/>
      <c r="C1478" s="9"/>
      <c r="D1478" s="23"/>
      <c r="E1478" s="23"/>
    </row>
    <row r="1479" spans="2:5" x14ac:dyDescent="0.25">
      <c r="B1479" s="110"/>
      <c r="C1479" s="9"/>
      <c r="D1479" s="23"/>
      <c r="E1479" s="23"/>
    </row>
    <row r="1480" spans="2:5" x14ac:dyDescent="0.25">
      <c r="B1480" s="110"/>
      <c r="C1480" s="9"/>
      <c r="D1480" s="23"/>
      <c r="E1480" s="23"/>
    </row>
    <row r="1481" spans="2:5" x14ac:dyDescent="0.25">
      <c r="B1481" s="110"/>
      <c r="C1481" s="9"/>
      <c r="D1481" s="23"/>
      <c r="E1481" s="23"/>
    </row>
    <row r="1482" spans="2:5" x14ac:dyDescent="0.25">
      <c r="B1482" s="110"/>
      <c r="C1482" s="9"/>
      <c r="D1482" s="23"/>
      <c r="E1482" s="23"/>
    </row>
    <row r="1483" spans="2:5" x14ac:dyDescent="0.25">
      <c r="B1483" s="110"/>
      <c r="C1483" s="9"/>
      <c r="D1483" s="23"/>
      <c r="E1483" s="23"/>
    </row>
    <row r="1484" spans="2:5" x14ac:dyDescent="0.25">
      <c r="B1484" s="110"/>
      <c r="C1484" s="9"/>
      <c r="D1484" s="23"/>
      <c r="E1484" s="23"/>
    </row>
    <row r="1485" spans="2:5" x14ac:dyDescent="0.25">
      <c r="B1485" s="110"/>
      <c r="C1485" s="9"/>
      <c r="D1485" s="23"/>
      <c r="E1485" s="23"/>
    </row>
    <row r="1486" spans="2:5" x14ac:dyDescent="0.25">
      <c r="B1486" s="110"/>
      <c r="C1486" s="9"/>
      <c r="D1486" s="23"/>
      <c r="E1486" s="23"/>
    </row>
    <row r="1487" spans="2:5" x14ac:dyDescent="0.25">
      <c r="B1487" s="110"/>
      <c r="C1487" s="9"/>
      <c r="D1487" s="23"/>
      <c r="E1487" s="23"/>
    </row>
    <row r="1488" spans="2:5" x14ac:dyDescent="0.25">
      <c r="B1488" s="110"/>
      <c r="C1488" s="9"/>
      <c r="D1488" s="23"/>
      <c r="E1488" s="23"/>
    </row>
    <row r="1489" spans="2:5" x14ac:dyDescent="0.25">
      <c r="B1489" s="110"/>
      <c r="C1489" s="9"/>
      <c r="D1489" s="23"/>
      <c r="E1489" s="23"/>
    </row>
    <row r="1490" spans="2:5" x14ac:dyDescent="0.25">
      <c r="B1490" s="110"/>
      <c r="C1490" s="9"/>
      <c r="D1490" s="23"/>
      <c r="E1490" s="23"/>
    </row>
    <row r="1491" spans="2:5" x14ac:dyDescent="0.25">
      <c r="B1491" s="110"/>
      <c r="C1491" s="9"/>
      <c r="D1491" s="23"/>
      <c r="E1491" s="23"/>
    </row>
    <row r="1492" spans="2:5" x14ac:dyDescent="0.25">
      <c r="B1492" s="110"/>
      <c r="C1492" s="9"/>
      <c r="D1492" s="23"/>
      <c r="E1492" s="23"/>
    </row>
    <row r="1493" spans="2:5" x14ac:dyDescent="0.25">
      <c r="B1493" s="110"/>
      <c r="C1493" s="9"/>
      <c r="D1493" s="23"/>
      <c r="E1493" s="23"/>
    </row>
    <row r="1494" spans="2:5" x14ac:dyDescent="0.25">
      <c r="B1494" s="110"/>
      <c r="C1494" s="9"/>
      <c r="D1494" s="23"/>
      <c r="E1494" s="23"/>
    </row>
    <row r="1495" spans="2:5" x14ac:dyDescent="0.25">
      <c r="B1495" s="110"/>
      <c r="C1495" s="9"/>
      <c r="D1495" s="23"/>
      <c r="E1495" s="23"/>
    </row>
    <row r="1496" spans="2:5" x14ac:dyDescent="0.25">
      <c r="B1496" s="110"/>
      <c r="C1496" s="9"/>
      <c r="D1496" s="23"/>
      <c r="E1496" s="23"/>
    </row>
    <row r="1497" spans="2:5" x14ac:dyDescent="0.25">
      <c r="B1497" s="110"/>
      <c r="C1497" s="9"/>
      <c r="D1497" s="23"/>
      <c r="E1497" s="23"/>
    </row>
    <row r="1498" spans="2:5" x14ac:dyDescent="0.25">
      <c r="B1498" s="110"/>
      <c r="C1498" s="9"/>
      <c r="D1498" s="23"/>
      <c r="E1498" s="23"/>
    </row>
    <row r="1499" spans="2:5" x14ac:dyDescent="0.25">
      <c r="B1499" s="110"/>
      <c r="C1499" s="9"/>
      <c r="D1499" s="23"/>
      <c r="E1499" s="23"/>
    </row>
    <row r="1500" spans="2:5" x14ac:dyDescent="0.25">
      <c r="B1500" s="110"/>
      <c r="C1500" s="9"/>
      <c r="D1500" s="23"/>
      <c r="E1500" s="23"/>
    </row>
    <row r="1501" spans="2:5" x14ac:dyDescent="0.25">
      <c r="B1501" s="110"/>
      <c r="C1501" s="9"/>
      <c r="D1501" s="23"/>
      <c r="E1501" s="23"/>
    </row>
    <row r="1502" spans="2:5" x14ac:dyDescent="0.25">
      <c r="B1502" s="110"/>
      <c r="C1502" s="9"/>
      <c r="D1502" s="23"/>
      <c r="E1502" s="23"/>
    </row>
    <row r="1503" spans="2:5" x14ac:dyDescent="0.25">
      <c r="B1503" s="110"/>
      <c r="C1503" s="9"/>
      <c r="D1503" s="23"/>
      <c r="E1503" s="23"/>
    </row>
    <row r="1504" spans="2:5" x14ac:dyDescent="0.25">
      <c r="B1504" s="110"/>
      <c r="C1504" s="9"/>
      <c r="D1504" s="23"/>
      <c r="E1504" s="23"/>
    </row>
    <row r="1505" spans="2:5" x14ac:dyDescent="0.25">
      <c r="B1505" s="110"/>
      <c r="C1505" s="9"/>
      <c r="D1505" s="23"/>
      <c r="E1505" s="23"/>
    </row>
    <row r="1506" spans="2:5" x14ac:dyDescent="0.25">
      <c r="B1506" s="110"/>
      <c r="C1506" s="9"/>
      <c r="D1506" s="23"/>
      <c r="E1506" s="23"/>
    </row>
    <row r="1507" spans="2:5" x14ac:dyDescent="0.25">
      <c r="B1507" s="110"/>
      <c r="C1507" s="9"/>
      <c r="D1507" s="23"/>
      <c r="E1507" s="23"/>
    </row>
    <row r="1508" spans="2:5" x14ac:dyDescent="0.25">
      <c r="B1508" s="110"/>
      <c r="C1508" s="9"/>
      <c r="D1508" s="23"/>
      <c r="E1508" s="23"/>
    </row>
    <row r="1509" spans="2:5" x14ac:dyDescent="0.25">
      <c r="B1509" s="110"/>
      <c r="C1509" s="9"/>
      <c r="D1509" s="23"/>
      <c r="E1509" s="23"/>
    </row>
    <row r="1510" spans="2:5" x14ac:dyDescent="0.25">
      <c r="B1510" s="110"/>
      <c r="C1510" s="9"/>
      <c r="D1510" s="23"/>
      <c r="E1510" s="23"/>
    </row>
    <row r="1511" spans="2:5" x14ac:dyDescent="0.25">
      <c r="B1511" s="110"/>
      <c r="C1511" s="9"/>
      <c r="D1511" s="23"/>
      <c r="E1511" s="23"/>
    </row>
    <row r="1512" spans="2:5" x14ac:dyDescent="0.25">
      <c r="B1512" s="110"/>
      <c r="C1512" s="9"/>
      <c r="D1512" s="23"/>
      <c r="E1512" s="23"/>
    </row>
    <row r="1513" spans="2:5" x14ac:dyDescent="0.25">
      <c r="B1513" s="110"/>
      <c r="C1513" s="9"/>
      <c r="D1513" s="23"/>
      <c r="E1513" s="23"/>
    </row>
    <row r="1514" spans="2:5" x14ac:dyDescent="0.25">
      <c r="B1514" s="110"/>
      <c r="C1514" s="9"/>
      <c r="D1514" s="23"/>
      <c r="E1514" s="23"/>
    </row>
    <row r="1515" spans="2:5" x14ac:dyDescent="0.25">
      <c r="B1515" s="110"/>
      <c r="C1515" s="9"/>
      <c r="D1515" s="23"/>
      <c r="E1515" s="23"/>
    </row>
    <row r="1516" spans="2:5" x14ac:dyDescent="0.25">
      <c r="B1516" s="110"/>
      <c r="C1516" s="9"/>
      <c r="D1516" s="23"/>
      <c r="E1516" s="23"/>
    </row>
    <row r="1517" spans="2:5" x14ac:dyDescent="0.25">
      <c r="B1517" s="110"/>
      <c r="C1517" s="9"/>
      <c r="D1517" s="23"/>
      <c r="E1517" s="23"/>
    </row>
    <row r="1518" spans="2:5" x14ac:dyDescent="0.25">
      <c r="B1518" s="110"/>
      <c r="C1518" s="9"/>
      <c r="D1518" s="23"/>
      <c r="E1518" s="23"/>
    </row>
    <row r="1519" spans="2:5" x14ac:dyDescent="0.25">
      <c r="B1519" s="110"/>
      <c r="C1519" s="9"/>
      <c r="D1519" s="23"/>
      <c r="E1519" s="23"/>
    </row>
    <row r="1520" spans="2:5" x14ac:dyDescent="0.25">
      <c r="B1520" s="110"/>
      <c r="C1520" s="9"/>
      <c r="D1520" s="23"/>
      <c r="E1520" s="23"/>
    </row>
    <row r="1521" spans="2:5" x14ac:dyDescent="0.25">
      <c r="B1521" s="110"/>
      <c r="C1521" s="9"/>
      <c r="D1521" s="23"/>
      <c r="E1521" s="23"/>
    </row>
    <row r="1522" spans="2:5" x14ac:dyDescent="0.25">
      <c r="B1522" s="110"/>
      <c r="C1522" s="9"/>
      <c r="D1522" s="23"/>
      <c r="E1522" s="23"/>
    </row>
    <row r="1523" spans="2:5" x14ac:dyDescent="0.25">
      <c r="B1523" s="110"/>
      <c r="C1523" s="9"/>
      <c r="D1523" s="23"/>
      <c r="E1523" s="23"/>
    </row>
    <row r="1524" spans="2:5" x14ac:dyDescent="0.25">
      <c r="B1524" s="110"/>
      <c r="C1524" s="9"/>
      <c r="D1524" s="23"/>
      <c r="E1524" s="23"/>
    </row>
    <row r="1525" spans="2:5" x14ac:dyDescent="0.25">
      <c r="B1525" s="110"/>
      <c r="C1525" s="9"/>
      <c r="D1525" s="23"/>
      <c r="E1525" s="23"/>
    </row>
    <row r="1526" spans="2:5" x14ac:dyDescent="0.25">
      <c r="B1526" s="110"/>
      <c r="C1526" s="9"/>
      <c r="D1526" s="23"/>
      <c r="E1526" s="23"/>
    </row>
    <row r="1527" spans="2:5" x14ac:dyDescent="0.25">
      <c r="B1527" s="110"/>
      <c r="C1527" s="9"/>
      <c r="D1527" s="23"/>
      <c r="E1527" s="23"/>
    </row>
    <row r="1528" spans="2:5" x14ac:dyDescent="0.25">
      <c r="B1528" s="110"/>
      <c r="C1528" s="9"/>
      <c r="D1528" s="23"/>
      <c r="E1528" s="23"/>
    </row>
    <row r="1529" spans="2:5" x14ac:dyDescent="0.25">
      <c r="B1529" s="110"/>
      <c r="C1529" s="9"/>
      <c r="D1529" s="23"/>
      <c r="E1529" s="23"/>
    </row>
    <row r="1530" spans="2:5" x14ac:dyDescent="0.25">
      <c r="B1530" s="110"/>
      <c r="C1530" s="9"/>
      <c r="D1530" s="23"/>
      <c r="E1530" s="23"/>
    </row>
    <row r="1531" spans="2:5" x14ac:dyDescent="0.25">
      <c r="B1531" s="110"/>
      <c r="C1531" s="9"/>
      <c r="D1531" s="23"/>
      <c r="E1531" s="23"/>
    </row>
    <row r="1532" spans="2:5" x14ac:dyDescent="0.25">
      <c r="B1532" s="110"/>
      <c r="C1532" s="9"/>
      <c r="D1532" s="23"/>
      <c r="E1532" s="23"/>
    </row>
    <row r="1533" spans="2:5" x14ac:dyDescent="0.25">
      <c r="B1533" s="110"/>
      <c r="C1533" s="9"/>
      <c r="D1533" s="23"/>
      <c r="E1533" s="23"/>
    </row>
    <row r="1534" spans="2:5" x14ac:dyDescent="0.25">
      <c r="B1534" s="110"/>
      <c r="C1534" s="9"/>
      <c r="D1534" s="23"/>
      <c r="E1534" s="23"/>
    </row>
    <row r="1535" spans="2:5" x14ac:dyDescent="0.25">
      <c r="B1535" s="110"/>
      <c r="C1535" s="9"/>
      <c r="D1535" s="23"/>
      <c r="E1535" s="23"/>
    </row>
    <row r="1536" spans="2:5" x14ac:dyDescent="0.25">
      <c r="B1536" s="110"/>
      <c r="C1536" s="9"/>
      <c r="D1536" s="23"/>
      <c r="E1536" s="23"/>
    </row>
    <row r="1537" spans="2:5" x14ac:dyDescent="0.25">
      <c r="B1537" s="110"/>
      <c r="C1537" s="9"/>
      <c r="D1537" s="23"/>
      <c r="E1537" s="23"/>
    </row>
    <row r="1538" spans="2:5" x14ac:dyDescent="0.25">
      <c r="B1538" s="110"/>
      <c r="C1538" s="9"/>
      <c r="D1538" s="23"/>
      <c r="E1538" s="23"/>
    </row>
    <row r="1539" spans="2:5" x14ac:dyDescent="0.25">
      <c r="B1539" s="110"/>
      <c r="C1539" s="9"/>
      <c r="D1539" s="23"/>
      <c r="E1539" s="23"/>
    </row>
    <row r="1540" spans="2:5" x14ac:dyDescent="0.25">
      <c r="B1540" s="110"/>
      <c r="C1540" s="9"/>
      <c r="D1540" s="23"/>
      <c r="E1540" s="23"/>
    </row>
    <row r="1541" spans="2:5" x14ac:dyDescent="0.25">
      <c r="B1541" s="110"/>
      <c r="C1541" s="9"/>
      <c r="D1541" s="23"/>
      <c r="E1541" s="23"/>
    </row>
    <row r="1542" spans="2:5" x14ac:dyDescent="0.25">
      <c r="B1542" s="110"/>
      <c r="C1542" s="9"/>
      <c r="D1542" s="23"/>
      <c r="E1542" s="23"/>
    </row>
    <row r="1543" spans="2:5" x14ac:dyDescent="0.25">
      <c r="B1543" s="110"/>
      <c r="C1543" s="9"/>
      <c r="D1543" s="23"/>
      <c r="E1543" s="23"/>
    </row>
    <row r="1544" spans="2:5" x14ac:dyDescent="0.25">
      <c r="B1544" s="110"/>
      <c r="C1544" s="9"/>
      <c r="D1544" s="23"/>
      <c r="E1544" s="23"/>
    </row>
    <row r="1545" spans="2:5" x14ac:dyDescent="0.25">
      <c r="B1545" s="110"/>
      <c r="C1545" s="9"/>
      <c r="D1545" s="23"/>
      <c r="E1545" s="23"/>
    </row>
    <row r="1546" spans="2:5" x14ac:dyDescent="0.25">
      <c r="B1546" s="110"/>
      <c r="C1546" s="9"/>
      <c r="D1546" s="23"/>
      <c r="E1546" s="23"/>
    </row>
    <row r="1547" spans="2:5" x14ac:dyDescent="0.25">
      <c r="B1547" s="110"/>
      <c r="C1547" s="9"/>
      <c r="D1547" s="23"/>
      <c r="E1547" s="23"/>
    </row>
    <row r="1548" spans="2:5" x14ac:dyDescent="0.25">
      <c r="B1548" s="110"/>
      <c r="C1548" s="9"/>
      <c r="D1548" s="23"/>
      <c r="E1548" s="23"/>
    </row>
    <row r="1549" spans="2:5" x14ac:dyDescent="0.25">
      <c r="B1549" s="110"/>
      <c r="C1549" s="9"/>
      <c r="D1549" s="23"/>
      <c r="E1549" s="23"/>
    </row>
    <row r="1550" spans="2:5" x14ac:dyDescent="0.25">
      <c r="B1550" s="110"/>
      <c r="C1550" s="9"/>
      <c r="D1550" s="23"/>
      <c r="E1550" s="23"/>
    </row>
    <row r="1551" spans="2:5" x14ac:dyDescent="0.25">
      <c r="B1551" s="110"/>
      <c r="C1551" s="9"/>
      <c r="D1551" s="23"/>
      <c r="E1551" s="23"/>
    </row>
    <row r="1552" spans="2:5" x14ac:dyDescent="0.25">
      <c r="B1552" s="110"/>
      <c r="C1552" s="9"/>
      <c r="D1552" s="23"/>
      <c r="E1552" s="23"/>
    </row>
    <row r="1553" spans="2:5" x14ac:dyDescent="0.25">
      <c r="B1553" s="110"/>
      <c r="C1553" s="9"/>
      <c r="D1553" s="23"/>
      <c r="E1553" s="23"/>
    </row>
    <row r="1554" spans="2:5" x14ac:dyDescent="0.25">
      <c r="B1554" s="110"/>
      <c r="C1554" s="9"/>
      <c r="D1554" s="23"/>
      <c r="E1554" s="23"/>
    </row>
    <row r="1555" spans="2:5" x14ac:dyDescent="0.25">
      <c r="B1555" s="110"/>
      <c r="C1555" s="9"/>
      <c r="D1555" s="23"/>
      <c r="E1555" s="23"/>
    </row>
    <row r="1556" spans="2:5" x14ac:dyDescent="0.25">
      <c r="B1556" s="110"/>
      <c r="C1556" s="9"/>
      <c r="D1556" s="23"/>
      <c r="E1556" s="23"/>
    </row>
    <row r="1557" spans="2:5" x14ac:dyDescent="0.25">
      <c r="B1557" s="110"/>
      <c r="C1557" s="9"/>
      <c r="D1557" s="23"/>
      <c r="E1557" s="23"/>
    </row>
    <row r="1558" spans="2:5" x14ac:dyDescent="0.25">
      <c r="B1558" s="110"/>
      <c r="C1558" s="9"/>
      <c r="D1558" s="23"/>
      <c r="E1558" s="23"/>
    </row>
    <row r="1559" spans="2:5" x14ac:dyDescent="0.25">
      <c r="B1559" s="110"/>
      <c r="C1559" s="9"/>
      <c r="D1559" s="23"/>
      <c r="E1559" s="23"/>
    </row>
    <row r="1560" spans="2:5" x14ac:dyDescent="0.25">
      <c r="B1560" s="110"/>
      <c r="C1560" s="9"/>
      <c r="D1560" s="23"/>
      <c r="E1560" s="23"/>
    </row>
    <row r="1561" spans="2:5" x14ac:dyDescent="0.25">
      <c r="B1561" s="110"/>
      <c r="C1561" s="9"/>
      <c r="D1561" s="23"/>
      <c r="E1561" s="23"/>
    </row>
    <row r="1562" spans="2:5" x14ac:dyDescent="0.25">
      <c r="B1562" s="110"/>
      <c r="C1562" s="9"/>
      <c r="D1562" s="23"/>
      <c r="E1562" s="23"/>
    </row>
    <row r="1563" spans="2:5" x14ac:dyDescent="0.25">
      <c r="B1563" s="110"/>
      <c r="C1563" s="9"/>
      <c r="D1563" s="23"/>
      <c r="E1563" s="23"/>
    </row>
    <row r="1564" spans="2:5" x14ac:dyDescent="0.25">
      <c r="B1564" s="110"/>
      <c r="C1564" s="9"/>
      <c r="D1564" s="23"/>
      <c r="E1564" s="23"/>
    </row>
    <row r="1565" spans="2:5" x14ac:dyDescent="0.25">
      <c r="B1565" s="110"/>
      <c r="C1565" s="9"/>
      <c r="D1565" s="23"/>
      <c r="E1565" s="23"/>
    </row>
    <row r="1566" spans="2:5" x14ac:dyDescent="0.25">
      <c r="B1566" s="110"/>
      <c r="C1566" s="9"/>
      <c r="D1566" s="23"/>
      <c r="E1566" s="23"/>
    </row>
    <row r="1567" spans="2:5" x14ac:dyDescent="0.25">
      <c r="B1567" s="110"/>
      <c r="C1567" s="9"/>
      <c r="D1567" s="23"/>
      <c r="E1567" s="23"/>
    </row>
    <row r="1568" spans="2:5" x14ac:dyDescent="0.25">
      <c r="B1568" s="110"/>
      <c r="C1568" s="9"/>
      <c r="D1568" s="23"/>
      <c r="E1568" s="23"/>
    </row>
    <row r="1569" spans="2:5" x14ac:dyDescent="0.25">
      <c r="B1569" s="110"/>
      <c r="C1569" s="9"/>
      <c r="D1569" s="23"/>
      <c r="E1569" s="23"/>
    </row>
    <row r="1570" spans="2:5" x14ac:dyDescent="0.25">
      <c r="B1570" s="110"/>
      <c r="C1570" s="9"/>
      <c r="D1570" s="23"/>
      <c r="E1570" s="23"/>
    </row>
    <row r="1571" spans="2:5" x14ac:dyDescent="0.25">
      <c r="B1571" s="110"/>
      <c r="C1571" s="9"/>
      <c r="D1571" s="23"/>
      <c r="E1571" s="23"/>
    </row>
    <row r="1572" spans="2:5" x14ac:dyDescent="0.25">
      <c r="B1572" s="110"/>
      <c r="C1572" s="9"/>
      <c r="D1572" s="23"/>
      <c r="E1572" s="23"/>
    </row>
    <row r="1573" spans="2:5" x14ac:dyDescent="0.25">
      <c r="B1573" s="110"/>
      <c r="C1573" s="9"/>
      <c r="D1573" s="23"/>
      <c r="E1573" s="23"/>
    </row>
    <row r="1574" spans="2:5" x14ac:dyDescent="0.25">
      <c r="B1574" s="110"/>
      <c r="C1574" s="9"/>
      <c r="D1574" s="23"/>
      <c r="E1574" s="23"/>
    </row>
    <row r="1575" spans="2:5" x14ac:dyDescent="0.25">
      <c r="B1575" s="110"/>
      <c r="C1575" s="9"/>
      <c r="D1575" s="23"/>
      <c r="E1575" s="23"/>
    </row>
    <row r="1576" spans="2:5" x14ac:dyDescent="0.25">
      <c r="B1576" s="110"/>
      <c r="C1576" s="9"/>
      <c r="D1576" s="23"/>
      <c r="E1576" s="23"/>
    </row>
    <row r="1577" spans="2:5" x14ac:dyDescent="0.25">
      <c r="B1577" s="110"/>
      <c r="C1577" s="9"/>
      <c r="D1577" s="23"/>
      <c r="E1577" s="23"/>
    </row>
    <row r="1578" spans="2:5" x14ac:dyDescent="0.25">
      <c r="B1578" s="110"/>
      <c r="C1578" s="9"/>
      <c r="D1578" s="23"/>
      <c r="E1578" s="23"/>
    </row>
    <row r="1579" spans="2:5" x14ac:dyDescent="0.25">
      <c r="B1579" s="110"/>
      <c r="C1579" s="9"/>
      <c r="D1579" s="23"/>
      <c r="E1579" s="23"/>
    </row>
    <row r="1580" spans="2:5" x14ac:dyDescent="0.25">
      <c r="B1580" s="110"/>
      <c r="C1580" s="9"/>
      <c r="D1580" s="23"/>
      <c r="E1580" s="23"/>
    </row>
    <row r="1581" spans="2:5" x14ac:dyDescent="0.25">
      <c r="B1581" s="110"/>
      <c r="C1581" s="9"/>
      <c r="D1581" s="23"/>
      <c r="E1581" s="23"/>
    </row>
    <row r="1582" spans="2:5" x14ac:dyDescent="0.25">
      <c r="B1582" s="110"/>
      <c r="C1582" s="9"/>
      <c r="D1582" s="23"/>
      <c r="E1582" s="23"/>
    </row>
    <row r="1583" spans="2:5" x14ac:dyDescent="0.25">
      <c r="B1583" s="110"/>
      <c r="C1583" s="9"/>
      <c r="D1583" s="23"/>
      <c r="E1583" s="23"/>
    </row>
    <row r="1584" spans="2:5" x14ac:dyDescent="0.25">
      <c r="B1584" s="110"/>
      <c r="C1584" s="9"/>
      <c r="D1584" s="23"/>
      <c r="E1584" s="23"/>
    </row>
    <row r="1585" spans="2:5" x14ac:dyDescent="0.25">
      <c r="B1585" s="110"/>
      <c r="C1585" s="9"/>
      <c r="D1585" s="23"/>
      <c r="E1585" s="23"/>
    </row>
    <row r="1586" spans="2:5" x14ac:dyDescent="0.25">
      <c r="B1586" s="110"/>
      <c r="C1586" s="9"/>
      <c r="D1586" s="23"/>
      <c r="E1586" s="23"/>
    </row>
    <row r="1587" spans="2:5" x14ac:dyDescent="0.25">
      <c r="B1587" s="110"/>
      <c r="C1587" s="9"/>
      <c r="D1587" s="23"/>
      <c r="E1587" s="23"/>
    </row>
    <row r="1588" spans="2:5" x14ac:dyDescent="0.25">
      <c r="B1588" s="110"/>
      <c r="C1588" s="9"/>
      <c r="D1588" s="23"/>
      <c r="E1588" s="23"/>
    </row>
    <row r="1589" spans="2:5" x14ac:dyDescent="0.25">
      <c r="B1589" s="110"/>
      <c r="C1589" s="9"/>
      <c r="D1589" s="23"/>
      <c r="E1589" s="23"/>
    </row>
    <row r="1590" spans="2:5" x14ac:dyDescent="0.25">
      <c r="B1590" s="110"/>
      <c r="C1590" s="9"/>
      <c r="D1590" s="23"/>
      <c r="E1590" s="23"/>
    </row>
    <row r="1591" spans="2:5" x14ac:dyDescent="0.25">
      <c r="B1591" s="110"/>
      <c r="C1591" s="9"/>
      <c r="D1591" s="23"/>
      <c r="E1591" s="23"/>
    </row>
    <row r="1592" spans="2:5" x14ac:dyDescent="0.25">
      <c r="B1592" s="110"/>
      <c r="C1592" s="9"/>
      <c r="D1592" s="23"/>
      <c r="E1592" s="23"/>
    </row>
    <row r="1593" spans="2:5" x14ac:dyDescent="0.25">
      <c r="B1593" s="110"/>
      <c r="C1593" s="9"/>
      <c r="D1593" s="23"/>
      <c r="E1593" s="23"/>
    </row>
    <row r="1594" spans="2:5" x14ac:dyDescent="0.25">
      <c r="B1594" s="110"/>
      <c r="C1594" s="9"/>
      <c r="D1594" s="23"/>
      <c r="E1594" s="23"/>
    </row>
    <row r="1595" spans="2:5" x14ac:dyDescent="0.25">
      <c r="B1595" s="110"/>
      <c r="C1595" s="9"/>
      <c r="D1595" s="23"/>
      <c r="E1595" s="23"/>
    </row>
    <row r="1596" spans="2:5" x14ac:dyDescent="0.25">
      <c r="B1596" s="110"/>
      <c r="C1596" s="9"/>
      <c r="D1596" s="23"/>
      <c r="E1596" s="23"/>
    </row>
    <row r="1597" spans="2:5" x14ac:dyDescent="0.25">
      <c r="B1597" s="110"/>
      <c r="C1597" s="9"/>
      <c r="D1597" s="23"/>
      <c r="E1597" s="23"/>
    </row>
    <row r="1598" spans="2:5" x14ac:dyDescent="0.25">
      <c r="B1598" s="110"/>
      <c r="C1598" s="9"/>
      <c r="D1598" s="23"/>
      <c r="E1598" s="23"/>
    </row>
    <row r="1599" spans="2:5" x14ac:dyDescent="0.25">
      <c r="B1599" s="110"/>
      <c r="C1599" s="9"/>
      <c r="D1599" s="23"/>
      <c r="E1599" s="23"/>
    </row>
    <row r="1600" spans="2:5" x14ac:dyDescent="0.25">
      <c r="B1600" s="110"/>
      <c r="C1600" s="9"/>
      <c r="D1600" s="23"/>
      <c r="E1600" s="23"/>
    </row>
    <row r="1601" spans="2:5" x14ac:dyDescent="0.25">
      <c r="B1601" s="110"/>
      <c r="C1601" s="9"/>
      <c r="D1601" s="23"/>
      <c r="E1601" s="23"/>
    </row>
    <row r="1602" spans="2:5" x14ac:dyDescent="0.25">
      <c r="B1602" s="110"/>
      <c r="C1602" s="9"/>
      <c r="D1602" s="23"/>
      <c r="E1602" s="23"/>
    </row>
    <row r="1603" spans="2:5" x14ac:dyDescent="0.25">
      <c r="B1603" s="110"/>
      <c r="C1603" s="9"/>
      <c r="D1603" s="23"/>
      <c r="E1603" s="23"/>
    </row>
    <row r="1604" spans="2:5" x14ac:dyDescent="0.25">
      <c r="B1604" s="110"/>
      <c r="C1604" s="9"/>
      <c r="D1604" s="23"/>
      <c r="E1604" s="23"/>
    </row>
    <row r="1605" spans="2:5" x14ac:dyDescent="0.25">
      <c r="B1605" s="110"/>
      <c r="C1605" s="9"/>
      <c r="D1605" s="23"/>
      <c r="E1605" s="23"/>
    </row>
    <row r="1606" spans="2:5" x14ac:dyDescent="0.25">
      <c r="B1606" s="110"/>
      <c r="C1606" s="9"/>
      <c r="D1606" s="23"/>
      <c r="E1606" s="23"/>
    </row>
    <row r="1607" spans="2:5" x14ac:dyDescent="0.25">
      <c r="B1607" s="110"/>
      <c r="C1607" s="9"/>
      <c r="D1607" s="23"/>
      <c r="E1607" s="23"/>
    </row>
    <row r="1608" spans="2:5" x14ac:dyDescent="0.25">
      <c r="B1608" s="110"/>
      <c r="C1608" s="9"/>
      <c r="D1608" s="23"/>
      <c r="E1608" s="23"/>
    </row>
    <row r="1609" spans="2:5" x14ac:dyDescent="0.25">
      <c r="B1609" s="110"/>
      <c r="C1609" s="9"/>
      <c r="D1609" s="23"/>
      <c r="E1609" s="23"/>
    </row>
    <row r="1610" spans="2:5" x14ac:dyDescent="0.25">
      <c r="B1610" s="110"/>
      <c r="C1610" s="9"/>
      <c r="D1610" s="23"/>
      <c r="E1610" s="23"/>
    </row>
    <row r="1611" spans="2:5" x14ac:dyDescent="0.25">
      <c r="B1611" s="110"/>
      <c r="C1611" s="9"/>
      <c r="D1611" s="23"/>
      <c r="E1611" s="23"/>
    </row>
    <row r="1612" spans="2:5" x14ac:dyDescent="0.25">
      <c r="B1612" s="110"/>
      <c r="C1612" s="9"/>
      <c r="D1612" s="23"/>
      <c r="E1612" s="23"/>
    </row>
    <row r="1613" spans="2:5" x14ac:dyDescent="0.25">
      <c r="B1613" s="110"/>
      <c r="C1613" s="9"/>
      <c r="D1613" s="23"/>
      <c r="E1613" s="23"/>
    </row>
    <row r="1614" spans="2:5" x14ac:dyDescent="0.25">
      <c r="B1614" s="110"/>
      <c r="C1614" s="9"/>
      <c r="D1614" s="23"/>
      <c r="E1614" s="23"/>
    </row>
    <row r="1615" spans="2:5" x14ac:dyDescent="0.25">
      <c r="B1615" s="110"/>
      <c r="C1615" s="9"/>
      <c r="D1615" s="23"/>
      <c r="E1615" s="23"/>
    </row>
    <row r="1616" spans="2:5" x14ac:dyDescent="0.25">
      <c r="B1616" s="110"/>
      <c r="C1616" s="9"/>
      <c r="D1616" s="23"/>
      <c r="E1616" s="23"/>
    </row>
    <row r="1617" spans="2:5" x14ac:dyDescent="0.25">
      <c r="B1617" s="110"/>
      <c r="C1617" s="9"/>
      <c r="D1617" s="23"/>
      <c r="E1617" s="23"/>
    </row>
    <row r="1618" spans="2:5" x14ac:dyDescent="0.25">
      <c r="B1618" s="110"/>
      <c r="C1618" s="9"/>
      <c r="D1618" s="23"/>
      <c r="E1618" s="23"/>
    </row>
    <row r="1619" spans="2:5" x14ac:dyDescent="0.25">
      <c r="B1619" s="110"/>
      <c r="C1619" s="9"/>
      <c r="D1619" s="23"/>
      <c r="E1619" s="23"/>
    </row>
    <row r="1620" spans="2:5" x14ac:dyDescent="0.25">
      <c r="B1620" s="110"/>
      <c r="C1620" s="9"/>
      <c r="D1620" s="23"/>
      <c r="E1620" s="23"/>
    </row>
    <row r="1621" spans="2:5" x14ac:dyDescent="0.25">
      <c r="B1621" s="110"/>
      <c r="C1621" s="9"/>
      <c r="D1621" s="23"/>
      <c r="E1621" s="23"/>
    </row>
    <row r="1622" spans="2:5" x14ac:dyDescent="0.25">
      <c r="B1622" s="110"/>
      <c r="C1622" s="9"/>
      <c r="D1622" s="23"/>
      <c r="E1622" s="23"/>
    </row>
    <row r="1623" spans="2:5" x14ac:dyDescent="0.25">
      <c r="B1623" s="110"/>
      <c r="C1623" s="9"/>
      <c r="D1623" s="23"/>
      <c r="E1623" s="23"/>
    </row>
    <row r="1624" spans="2:5" x14ac:dyDescent="0.25">
      <c r="B1624" s="110"/>
      <c r="C1624" s="9"/>
      <c r="D1624" s="23"/>
      <c r="E1624" s="23"/>
    </row>
    <row r="1625" spans="2:5" x14ac:dyDescent="0.25">
      <c r="B1625" s="110"/>
      <c r="C1625" s="9"/>
      <c r="D1625" s="23"/>
      <c r="E1625" s="23"/>
    </row>
    <row r="1626" spans="2:5" x14ac:dyDescent="0.25">
      <c r="B1626" s="110"/>
      <c r="C1626" s="9"/>
      <c r="D1626" s="23"/>
      <c r="E1626" s="23"/>
    </row>
    <row r="1627" spans="2:5" x14ac:dyDescent="0.25">
      <c r="B1627" s="110"/>
      <c r="C1627" s="9"/>
      <c r="D1627" s="23"/>
      <c r="E1627" s="23"/>
    </row>
    <row r="1628" spans="2:5" x14ac:dyDescent="0.25">
      <c r="B1628" s="110"/>
      <c r="C1628" s="9"/>
      <c r="D1628" s="23"/>
      <c r="E1628" s="23"/>
    </row>
    <row r="1629" spans="2:5" x14ac:dyDescent="0.25">
      <c r="B1629" s="110"/>
      <c r="C1629" s="9"/>
      <c r="D1629" s="23"/>
      <c r="E1629" s="23"/>
    </row>
    <row r="1630" spans="2:5" x14ac:dyDescent="0.25">
      <c r="B1630" s="110"/>
      <c r="C1630" s="9"/>
      <c r="D1630" s="23"/>
      <c r="E1630" s="23"/>
    </row>
    <row r="1631" spans="2:5" x14ac:dyDescent="0.25">
      <c r="B1631" s="110"/>
      <c r="C1631" s="9"/>
      <c r="D1631" s="23"/>
      <c r="E1631" s="23"/>
    </row>
    <row r="1632" spans="2:5" x14ac:dyDescent="0.25">
      <c r="B1632" s="110"/>
      <c r="C1632" s="9"/>
      <c r="D1632" s="23"/>
      <c r="E1632" s="23"/>
    </row>
    <row r="1633" spans="2:5" x14ac:dyDescent="0.25">
      <c r="B1633" s="110"/>
      <c r="C1633" s="9"/>
      <c r="D1633" s="23"/>
      <c r="E1633" s="23"/>
    </row>
    <row r="1634" spans="2:5" x14ac:dyDescent="0.25">
      <c r="B1634" s="110"/>
      <c r="C1634" s="9"/>
      <c r="D1634" s="23"/>
      <c r="E1634" s="23"/>
    </row>
    <row r="1635" spans="2:5" x14ac:dyDescent="0.25">
      <c r="B1635" s="110"/>
      <c r="C1635" s="9"/>
      <c r="D1635" s="23"/>
      <c r="E1635" s="23"/>
    </row>
    <row r="1636" spans="2:5" x14ac:dyDescent="0.25">
      <c r="B1636" s="110"/>
      <c r="C1636" s="9"/>
      <c r="D1636" s="23"/>
      <c r="E1636" s="23"/>
    </row>
    <row r="1637" spans="2:5" x14ac:dyDescent="0.25">
      <c r="B1637" s="110"/>
      <c r="C1637" s="9"/>
      <c r="D1637" s="23"/>
      <c r="E1637" s="23"/>
    </row>
    <row r="1638" spans="2:5" x14ac:dyDescent="0.25">
      <c r="B1638" s="110"/>
      <c r="C1638" s="9"/>
      <c r="D1638" s="23"/>
      <c r="E1638" s="23"/>
    </row>
    <row r="1639" spans="2:5" x14ac:dyDescent="0.25">
      <c r="B1639" s="110"/>
      <c r="C1639" s="9"/>
      <c r="D1639" s="23"/>
      <c r="E1639" s="23"/>
    </row>
    <row r="1640" spans="2:5" x14ac:dyDescent="0.25">
      <c r="B1640" s="110"/>
      <c r="C1640" s="9"/>
      <c r="D1640" s="23"/>
      <c r="E1640" s="23"/>
    </row>
    <row r="1641" spans="2:5" x14ac:dyDescent="0.25">
      <c r="B1641" s="110"/>
      <c r="C1641" s="9"/>
      <c r="D1641" s="23"/>
      <c r="E1641" s="23"/>
    </row>
    <row r="1642" spans="2:5" x14ac:dyDescent="0.25">
      <c r="B1642" s="110"/>
      <c r="C1642" s="9"/>
      <c r="D1642" s="23"/>
      <c r="E1642" s="23"/>
    </row>
    <row r="1643" spans="2:5" x14ac:dyDescent="0.25">
      <c r="B1643" s="110"/>
      <c r="C1643" s="9"/>
      <c r="D1643" s="23"/>
      <c r="E1643" s="23"/>
    </row>
    <row r="1644" spans="2:5" x14ac:dyDescent="0.25">
      <c r="B1644" s="110"/>
      <c r="C1644" s="9"/>
      <c r="D1644" s="23"/>
      <c r="E1644" s="23"/>
    </row>
    <row r="1645" spans="2:5" x14ac:dyDescent="0.25">
      <c r="B1645" s="110"/>
      <c r="C1645" s="9"/>
      <c r="D1645" s="23"/>
      <c r="E1645" s="23"/>
    </row>
    <row r="1646" spans="2:5" x14ac:dyDescent="0.25">
      <c r="B1646" s="110"/>
      <c r="C1646" s="9"/>
      <c r="D1646" s="23"/>
      <c r="E1646" s="23"/>
    </row>
    <row r="1647" spans="2:5" x14ac:dyDescent="0.25">
      <c r="B1647" s="110"/>
      <c r="C1647" s="9"/>
      <c r="D1647" s="23"/>
      <c r="E1647" s="23"/>
    </row>
    <row r="1648" spans="2:5" x14ac:dyDescent="0.25">
      <c r="B1648" s="110"/>
      <c r="C1648" s="9"/>
      <c r="D1648" s="23"/>
      <c r="E1648" s="23"/>
    </row>
    <row r="1649" spans="2:5" x14ac:dyDescent="0.25">
      <c r="B1649" s="110"/>
      <c r="C1649" s="9"/>
      <c r="D1649" s="23"/>
      <c r="E1649" s="23"/>
    </row>
    <row r="1650" spans="2:5" x14ac:dyDescent="0.25">
      <c r="B1650" s="110"/>
      <c r="C1650" s="9"/>
      <c r="D1650" s="23"/>
      <c r="E1650" s="23"/>
    </row>
    <row r="1651" spans="2:5" x14ac:dyDescent="0.25">
      <c r="B1651" s="110"/>
      <c r="C1651" s="9"/>
      <c r="D1651" s="23"/>
      <c r="E1651" s="23"/>
    </row>
    <row r="1652" spans="2:5" x14ac:dyDescent="0.25">
      <c r="B1652" s="110"/>
      <c r="C1652" s="9"/>
      <c r="D1652" s="23"/>
      <c r="E1652" s="23"/>
    </row>
    <row r="1653" spans="2:5" x14ac:dyDescent="0.25">
      <c r="B1653" s="110"/>
      <c r="C1653" s="9"/>
      <c r="D1653" s="23"/>
      <c r="E1653" s="23"/>
    </row>
    <row r="1654" spans="2:5" x14ac:dyDescent="0.25">
      <c r="B1654" s="110"/>
      <c r="C1654" s="9"/>
      <c r="D1654" s="23"/>
      <c r="E1654" s="23"/>
    </row>
    <row r="1655" spans="2:5" x14ac:dyDescent="0.25">
      <c r="B1655" s="110"/>
      <c r="C1655" s="9"/>
      <c r="D1655" s="23"/>
      <c r="E1655" s="23"/>
    </row>
    <row r="1656" spans="2:5" x14ac:dyDescent="0.25">
      <c r="B1656" s="110"/>
      <c r="C1656" s="9"/>
      <c r="D1656" s="23"/>
      <c r="E1656" s="23"/>
    </row>
    <row r="1657" spans="2:5" x14ac:dyDescent="0.25">
      <c r="B1657" s="110"/>
      <c r="C1657" s="9"/>
      <c r="D1657" s="23"/>
      <c r="E1657" s="23"/>
    </row>
    <row r="1658" spans="2:5" x14ac:dyDescent="0.25">
      <c r="B1658" s="110"/>
      <c r="C1658" s="9"/>
      <c r="D1658" s="23"/>
      <c r="E1658" s="23"/>
    </row>
    <row r="1659" spans="2:5" x14ac:dyDescent="0.25">
      <c r="B1659" s="110"/>
      <c r="C1659" s="9"/>
      <c r="D1659" s="23"/>
      <c r="E1659" s="23"/>
    </row>
    <row r="1660" spans="2:5" x14ac:dyDescent="0.25">
      <c r="B1660" s="110"/>
      <c r="C1660" s="9"/>
      <c r="D1660" s="23"/>
      <c r="E1660" s="23"/>
    </row>
    <row r="1661" spans="2:5" x14ac:dyDescent="0.25">
      <c r="B1661" s="110"/>
      <c r="C1661" s="9"/>
      <c r="D1661" s="23"/>
      <c r="E1661" s="23"/>
    </row>
    <row r="1662" spans="2:5" x14ac:dyDescent="0.25">
      <c r="B1662" s="110"/>
      <c r="C1662" s="9"/>
      <c r="D1662" s="23"/>
      <c r="E1662" s="23"/>
    </row>
    <row r="1663" spans="2:5" x14ac:dyDescent="0.25">
      <c r="B1663" s="110"/>
      <c r="C1663" s="9"/>
      <c r="D1663" s="23"/>
      <c r="E1663" s="23"/>
    </row>
    <row r="1664" spans="2:5" x14ac:dyDescent="0.25">
      <c r="B1664" s="110"/>
      <c r="C1664" s="9"/>
      <c r="D1664" s="23"/>
      <c r="E1664" s="23"/>
    </row>
    <row r="1665" spans="2:5" x14ac:dyDescent="0.25">
      <c r="B1665" s="110"/>
      <c r="C1665" s="9"/>
      <c r="D1665" s="23"/>
      <c r="E1665" s="23"/>
    </row>
    <row r="1666" spans="2:5" x14ac:dyDescent="0.25">
      <c r="B1666" s="110"/>
      <c r="C1666" s="9"/>
      <c r="D1666" s="23"/>
      <c r="E1666" s="23"/>
    </row>
    <row r="1667" spans="2:5" x14ac:dyDescent="0.25">
      <c r="B1667" s="110"/>
      <c r="C1667" s="9"/>
      <c r="D1667" s="23"/>
      <c r="E1667" s="23"/>
    </row>
    <row r="1668" spans="2:5" x14ac:dyDescent="0.25">
      <c r="B1668" s="110"/>
      <c r="C1668" s="9"/>
      <c r="D1668" s="23"/>
      <c r="E1668" s="23"/>
    </row>
    <row r="1669" spans="2:5" x14ac:dyDescent="0.25">
      <c r="B1669" s="110"/>
      <c r="C1669" s="9"/>
      <c r="D1669" s="23"/>
      <c r="E1669" s="23"/>
    </row>
    <row r="1670" spans="2:5" x14ac:dyDescent="0.25">
      <c r="B1670" s="110"/>
      <c r="C1670" s="9"/>
      <c r="D1670" s="23"/>
      <c r="E1670" s="23"/>
    </row>
    <row r="1671" spans="2:5" x14ac:dyDescent="0.25">
      <c r="B1671" s="110"/>
      <c r="C1671" s="9"/>
      <c r="D1671" s="23"/>
      <c r="E1671" s="23"/>
    </row>
    <row r="1672" spans="2:5" x14ac:dyDescent="0.25">
      <c r="B1672" s="110"/>
      <c r="C1672" s="9"/>
      <c r="D1672" s="23"/>
      <c r="E1672" s="23"/>
    </row>
    <row r="1673" spans="2:5" x14ac:dyDescent="0.25">
      <c r="B1673" s="110"/>
      <c r="C1673" s="9"/>
      <c r="D1673" s="23"/>
      <c r="E1673" s="23"/>
    </row>
    <row r="1674" spans="2:5" x14ac:dyDescent="0.25">
      <c r="B1674" s="110"/>
      <c r="C1674" s="9"/>
      <c r="D1674" s="23"/>
      <c r="E1674" s="23"/>
    </row>
    <row r="1675" spans="2:5" x14ac:dyDescent="0.25">
      <c r="B1675" s="110"/>
      <c r="C1675" s="9"/>
      <c r="D1675" s="23"/>
      <c r="E1675" s="23"/>
    </row>
    <row r="1676" spans="2:5" x14ac:dyDescent="0.25">
      <c r="B1676" s="110"/>
      <c r="C1676" s="9"/>
      <c r="D1676" s="23"/>
      <c r="E1676" s="23"/>
    </row>
    <row r="1677" spans="2:5" x14ac:dyDescent="0.25">
      <c r="B1677" s="110"/>
      <c r="C1677" s="9"/>
      <c r="D1677" s="23"/>
      <c r="E1677" s="23"/>
    </row>
    <row r="1678" spans="2:5" x14ac:dyDescent="0.25">
      <c r="B1678" s="110"/>
      <c r="C1678" s="9"/>
      <c r="D1678" s="23"/>
      <c r="E1678" s="23"/>
    </row>
    <row r="1679" spans="2:5" x14ac:dyDescent="0.25">
      <c r="B1679" s="110"/>
      <c r="C1679" s="9"/>
      <c r="D1679" s="23"/>
      <c r="E1679" s="23"/>
    </row>
    <row r="1680" spans="2:5" x14ac:dyDescent="0.25">
      <c r="B1680" s="110"/>
      <c r="C1680" s="9"/>
      <c r="D1680" s="23"/>
      <c r="E1680" s="23"/>
    </row>
    <row r="1681" spans="2:5" x14ac:dyDescent="0.25">
      <c r="B1681" s="110"/>
      <c r="C1681" s="9"/>
      <c r="D1681" s="23"/>
      <c r="E1681" s="23"/>
    </row>
    <row r="1682" spans="2:5" x14ac:dyDescent="0.25">
      <c r="B1682" s="110"/>
      <c r="C1682" s="9"/>
      <c r="D1682" s="23"/>
      <c r="E1682" s="23"/>
    </row>
    <row r="1683" spans="2:5" x14ac:dyDescent="0.25">
      <c r="B1683" s="110"/>
      <c r="C1683" s="9"/>
      <c r="D1683" s="23"/>
      <c r="E1683" s="23"/>
    </row>
    <row r="1684" spans="2:5" x14ac:dyDescent="0.25">
      <c r="B1684" s="110"/>
      <c r="C1684" s="9"/>
      <c r="D1684" s="23"/>
      <c r="E1684" s="23"/>
    </row>
    <row r="1685" spans="2:5" x14ac:dyDescent="0.25">
      <c r="B1685" s="110"/>
      <c r="C1685" s="9"/>
      <c r="D1685" s="23"/>
      <c r="E1685" s="23"/>
    </row>
    <row r="1686" spans="2:5" x14ac:dyDescent="0.25">
      <c r="B1686" s="110"/>
      <c r="C1686" s="9"/>
      <c r="D1686" s="23"/>
      <c r="E1686" s="23"/>
    </row>
    <row r="1687" spans="2:5" x14ac:dyDescent="0.25">
      <c r="B1687" s="110"/>
      <c r="C1687" s="9"/>
      <c r="D1687" s="23"/>
      <c r="E1687" s="23"/>
    </row>
    <row r="1688" spans="2:5" x14ac:dyDescent="0.25">
      <c r="B1688" s="110"/>
      <c r="C1688" s="9"/>
      <c r="D1688" s="23"/>
      <c r="E1688" s="23"/>
    </row>
    <row r="1689" spans="2:5" x14ac:dyDescent="0.25">
      <c r="B1689" s="110"/>
      <c r="C1689" s="9"/>
      <c r="D1689" s="23"/>
      <c r="E1689" s="23"/>
    </row>
    <row r="1690" spans="2:5" x14ac:dyDescent="0.25">
      <c r="B1690" s="110"/>
      <c r="C1690" s="9"/>
      <c r="D1690" s="23"/>
      <c r="E1690" s="23"/>
    </row>
    <row r="1691" spans="2:5" x14ac:dyDescent="0.25">
      <c r="B1691" s="110"/>
      <c r="C1691" s="9"/>
      <c r="D1691" s="23"/>
      <c r="E1691" s="23"/>
    </row>
    <row r="1692" spans="2:5" x14ac:dyDescent="0.25">
      <c r="B1692" s="110"/>
      <c r="C1692" s="9"/>
      <c r="D1692" s="23"/>
      <c r="E1692" s="23"/>
    </row>
    <row r="1693" spans="2:5" x14ac:dyDescent="0.25">
      <c r="B1693" s="110"/>
      <c r="C1693" s="9"/>
      <c r="D1693" s="23"/>
      <c r="E1693" s="23"/>
    </row>
    <row r="1694" spans="2:5" x14ac:dyDescent="0.25">
      <c r="B1694" s="110"/>
      <c r="C1694" s="9"/>
      <c r="D1694" s="23"/>
      <c r="E1694" s="23"/>
    </row>
    <row r="1695" spans="2:5" x14ac:dyDescent="0.25">
      <c r="B1695" s="110"/>
      <c r="C1695" s="9"/>
      <c r="D1695" s="23"/>
      <c r="E1695" s="23"/>
    </row>
    <row r="1696" spans="2:5" x14ac:dyDescent="0.25">
      <c r="B1696" s="110"/>
      <c r="C1696" s="9"/>
      <c r="D1696" s="23"/>
      <c r="E1696" s="23"/>
    </row>
    <row r="1697" spans="2:5" x14ac:dyDescent="0.25">
      <c r="B1697" s="110"/>
      <c r="C1697" s="9"/>
      <c r="D1697" s="23"/>
      <c r="E1697" s="23"/>
    </row>
    <row r="1698" spans="2:5" x14ac:dyDescent="0.25">
      <c r="B1698" s="110"/>
      <c r="C1698" s="9"/>
      <c r="D1698" s="23"/>
      <c r="E1698" s="23"/>
    </row>
    <row r="1699" spans="2:5" x14ac:dyDescent="0.25">
      <c r="B1699" s="110"/>
      <c r="C1699" s="9"/>
      <c r="D1699" s="23"/>
      <c r="E1699" s="23"/>
    </row>
    <row r="1700" spans="2:5" x14ac:dyDescent="0.25">
      <c r="B1700" s="110"/>
      <c r="C1700" s="9"/>
      <c r="D1700" s="23"/>
      <c r="E1700" s="23"/>
    </row>
    <row r="1701" spans="2:5" x14ac:dyDescent="0.25">
      <c r="B1701" s="110"/>
      <c r="C1701" s="9"/>
      <c r="D1701" s="23"/>
      <c r="E1701" s="23"/>
    </row>
    <row r="1702" spans="2:5" x14ac:dyDescent="0.25">
      <c r="B1702" s="110"/>
      <c r="C1702" s="9"/>
      <c r="D1702" s="23"/>
      <c r="E1702" s="23"/>
    </row>
    <row r="1703" spans="2:5" x14ac:dyDescent="0.25">
      <c r="B1703" s="110"/>
      <c r="C1703" s="9"/>
      <c r="D1703" s="23"/>
      <c r="E1703" s="23"/>
    </row>
    <row r="1704" spans="2:5" x14ac:dyDescent="0.25">
      <c r="B1704" s="110"/>
      <c r="C1704" s="9"/>
      <c r="D1704" s="23"/>
      <c r="E1704" s="23"/>
    </row>
    <row r="1705" spans="2:5" x14ac:dyDescent="0.25">
      <c r="B1705" s="110"/>
      <c r="C1705" s="9"/>
      <c r="D1705" s="23"/>
      <c r="E1705" s="23"/>
    </row>
    <row r="1706" spans="2:5" x14ac:dyDescent="0.25">
      <c r="B1706" s="110"/>
      <c r="C1706" s="9"/>
      <c r="D1706" s="23"/>
      <c r="E1706" s="23"/>
    </row>
    <row r="1707" spans="2:5" x14ac:dyDescent="0.25">
      <c r="B1707" s="110"/>
      <c r="C1707" s="9"/>
      <c r="D1707" s="23"/>
      <c r="E1707" s="23"/>
    </row>
    <row r="1708" spans="2:5" x14ac:dyDescent="0.25">
      <c r="B1708" s="110"/>
      <c r="C1708" s="9"/>
      <c r="D1708" s="23"/>
      <c r="E1708" s="23"/>
    </row>
    <row r="1709" spans="2:5" x14ac:dyDescent="0.25">
      <c r="B1709" s="110"/>
      <c r="C1709" s="9"/>
      <c r="D1709" s="23"/>
      <c r="E1709" s="23"/>
    </row>
    <row r="1710" spans="2:5" x14ac:dyDescent="0.25">
      <c r="B1710" s="110"/>
      <c r="C1710" s="9"/>
      <c r="D1710" s="23"/>
      <c r="E1710" s="23"/>
    </row>
    <row r="1711" spans="2:5" x14ac:dyDescent="0.25">
      <c r="B1711" s="110"/>
      <c r="C1711" s="9"/>
      <c r="D1711" s="23"/>
      <c r="E1711" s="23"/>
    </row>
    <row r="1712" spans="2:5" x14ac:dyDescent="0.25">
      <c r="B1712" s="110"/>
      <c r="C1712" s="9"/>
      <c r="D1712" s="23"/>
      <c r="E1712" s="23"/>
    </row>
    <row r="1713" spans="2:5" x14ac:dyDescent="0.25">
      <c r="B1713" s="110"/>
      <c r="C1713" s="9"/>
      <c r="D1713" s="23"/>
      <c r="E1713" s="23"/>
    </row>
    <row r="1714" spans="2:5" x14ac:dyDescent="0.25">
      <c r="B1714" s="110"/>
      <c r="C1714" s="9"/>
      <c r="D1714" s="23"/>
      <c r="E1714" s="23"/>
    </row>
    <row r="1715" spans="2:5" x14ac:dyDescent="0.25">
      <c r="B1715" s="110"/>
      <c r="C1715" s="9"/>
      <c r="D1715" s="23"/>
      <c r="E1715" s="23"/>
    </row>
    <row r="1716" spans="2:5" x14ac:dyDescent="0.25">
      <c r="B1716" s="110"/>
      <c r="C1716" s="9"/>
      <c r="D1716" s="23"/>
      <c r="E1716" s="23"/>
    </row>
    <row r="1717" spans="2:5" x14ac:dyDescent="0.25">
      <c r="B1717" s="110"/>
      <c r="C1717" s="9"/>
      <c r="D1717" s="23"/>
      <c r="E1717" s="23"/>
    </row>
    <row r="1718" spans="2:5" x14ac:dyDescent="0.25">
      <c r="B1718" s="110"/>
      <c r="C1718" s="9"/>
      <c r="D1718" s="23"/>
      <c r="E1718" s="23"/>
    </row>
    <row r="1719" spans="2:5" x14ac:dyDescent="0.25">
      <c r="B1719" s="110"/>
      <c r="C1719" s="9"/>
      <c r="D1719" s="23"/>
      <c r="E1719" s="23"/>
    </row>
    <row r="1720" spans="2:5" x14ac:dyDescent="0.25">
      <c r="B1720" s="110"/>
      <c r="C1720" s="9"/>
      <c r="D1720" s="23"/>
      <c r="E1720" s="23"/>
    </row>
    <row r="1721" spans="2:5" x14ac:dyDescent="0.25">
      <c r="B1721" s="110"/>
      <c r="C1721" s="9"/>
      <c r="D1721" s="23"/>
      <c r="E1721" s="23"/>
    </row>
    <row r="1722" spans="2:5" x14ac:dyDescent="0.25">
      <c r="B1722" s="110"/>
      <c r="C1722" s="9"/>
      <c r="D1722" s="23"/>
      <c r="E1722" s="23"/>
    </row>
    <row r="1723" spans="2:5" x14ac:dyDescent="0.25">
      <c r="B1723" s="110"/>
      <c r="C1723" s="9"/>
      <c r="D1723" s="23"/>
      <c r="E1723" s="23"/>
    </row>
    <row r="1724" spans="2:5" x14ac:dyDescent="0.25">
      <c r="B1724" s="110"/>
      <c r="C1724" s="9"/>
      <c r="D1724" s="23"/>
      <c r="E1724" s="23"/>
    </row>
    <row r="1725" spans="2:5" x14ac:dyDescent="0.25">
      <c r="B1725" s="110"/>
      <c r="C1725" s="9"/>
      <c r="D1725" s="23"/>
      <c r="E1725" s="23"/>
    </row>
    <row r="1726" spans="2:5" x14ac:dyDescent="0.25">
      <c r="B1726" s="110"/>
      <c r="C1726" s="9"/>
      <c r="D1726" s="23"/>
      <c r="E1726" s="23"/>
    </row>
    <row r="1727" spans="2:5" x14ac:dyDescent="0.25">
      <c r="B1727" s="110"/>
      <c r="C1727" s="9"/>
      <c r="D1727" s="23"/>
      <c r="E1727" s="23"/>
    </row>
    <row r="1728" spans="2:5" x14ac:dyDescent="0.25">
      <c r="B1728" s="110"/>
      <c r="C1728" s="9"/>
      <c r="D1728" s="23"/>
      <c r="E1728" s="23"/>
    </row>
    <row r="1729" spans="2:5" x14ac:dyDescent="0.25">
      <c r="B1729" s="110"/>
      <c r="C1729" s="9"/>
      <c r="D1729" s="23"/>
      <c r="E1729" s="23"/>
    </row>
    <row r="1730" spans="2:5" x14ac:dyDescent="0.25">
      <c r="B1730" s="110"/>
      <c r="C1730" s="9"/>
      <c r="D1730" s="23"/>
      <c r="E1730" s="23"/>
    </row>
    <row r="1731" spans="2:5" x14ac:dyDescent="0.25">
      <c r="B1731" s="110"/>
      <c r="C1731" s="9"/>
      <c r="D1731" s="23"/>
      <c r="E1731" s="23"/>
    </row>
    <row r="1732" spans="2:5" x14ac:dyDescent="0.25">
      <c r="B1732" s="110"/>
      <c r="C1732" s="9"/>
      <c r="D1732" s="23"/>
      <c r="E1732" s="23"/>
    </row>
    <row r="1733" spans="2:5" x14ac:dyDescent="0.25">
      <c r="B1733" s="110"/>
      <c r="C1733" s="9"/>
      <c r="D1733" s="23"/>
      <c r="E1733" s="23"/>
    </row>
    <row r="1734" spans="2:5" x14ac:dyDescent="0.25">
      <c r="B1734" s="110"/>
      <c r="C1734" s="9"/>
      <c r="D1734" s="23"/>
      <c r="E1734" s="23"/>
    </row>
    <row r="1735" spans="2:5" x14ac:dyDescent="0.25">
      <c r="B1735" s="110"/>
      <c r="C1735" s="9"/>
      <c r="D1735" s="23"/>
      <c r="E1735" s="23"/>
    </row>
    <row r="1736" spans="2:5" x14ac:dyDescent="0.25">
      <c r="B1736" s="110"/>
      <c r="C1736" s="9"/>
      <c r="D1736" s="23"/>
      <c r="E1736" s="23"/>
    </row>
    <row r="1737" spans="2:5" x14ac:dyDescent="0.25">
      <c r="B1737" s="110"/>
      <c r="C1737" s="9"/>
      <c r="D1737" s="23"/>
      <c r="E1737" s="23"/>
    </row>
    <row r="1738" spans="2:5" x14ac:dyDescent="0.25">
      <c r="B1738" s="110"/>
      <c r="C1738" s="9"/>
      <c r="D1738" s="23"/>
      <c r="E1738" s="23"/>
    </row>
    <row r="1739" spans="2:5" x14ac:dyDescent="0.25">
      <c r="B1739" s="110"/>
      <c r="C1739" s="9"/>
      <c r="D1739" s="23"/>
      <c r="E1739" s="23"/>
    </row>
    <row r="1740" spans="2:5" x14ac:dyDescent="0.25">
      <c r="B1740" s="110"/>
      <c r="C1740" s="9"/>
      <c r="D1740" s="23"/>
      <c r="E1740" s="23"/>
    </row>
    <row r="1741" spans="2:5" x14ac:dyDescent="0.25">
      <c r="B1741" s="110"/>
      <c r="C1741" s="9"/>
      <c r="D1741" s="23"/>
      <c r="E1741" s="23"/>
    </row>
    <row r="1742" spans="2:5" x14ac:dyDescent="0.25">
      <c r="B1742" s="110"/>
      <c r="C1742" s="9"/>
      <c r="D1742" s="23"/>
      <c r="E1742" s="23"/>
    </row>
    <row r="1743" spans="2:5" x14ac:dyDescent="0.25">
      <c r="B1743" s="110"/>
      <c r="C1743" s="9"/>
      <c r="D1743" s="23"/>
      <c r="E1743" s="23"/>
    </row>
    <row r="1744" spans="2:5" x14ac:dyDescent="0.25">
      <c r="B1744" s="110"/>
      <c r="C1744" s="9"/>
      <c r="D1744" s="23"/>
      <c r="E1744" s="23"/>
    </row>
    <row r="1745" spans="2:5" x14ac:dyDescent="0.25">
      <c r="B1745" s="110"/>
      <c r="C1745" s="9"/>
      <c r="D1745" s="23"/>
      <c r="E1745" s="23"/>
    </row>
    <row r="1746" spans="2:5" x14ac:dyDescent="0.25">
      <c r="B1746" s="110"/>
      <c r="C1746" s="9"/>
      <c r="D1746" s="23"/>
      <c r="E1746" s="23"/>
    </row>
    <row r="1747" spans="2:5" x14ac:dyDescent="0.25">
      <c r="B1747" s="110"/>
      <c r="C1747" s="9"/>
      <c r="D1747" s="23"/>
      <c r="E1747" s="23"/>
    </row>
    <row r="1748" spans="2:5" x14ac:dyDescent="0.25">
      <c r="B1748" s="110"/>
      <c r="C1748" s="9"/>
      <c r="D1748" s="23"/>
      <c r="E1748" s="23"/>
    </row>
    <row r="1749" spans="2:5" x14ac:dyDescent="0.25">
      <c r="B1749" s="110"/>
      <c r="C1749" s="9"/>
      <c r="D1749" s="23"/>
      <c r="E1749" s="23"/>
    </row>
    <row r="1750" spans="2:5" x14ac:dyDescent="0.25">
      <c r="B1750" s="110"/>
      <c r="C1750" s="9"/>
      <c r="D1750" s="23"/>
      <c r="E1750" s="23"/>
    </row>
    <row r="1751" spans="2:5" x14ac:dyDescent="0.25">
      <c r="B1751" s="110"/>
      <c r="C1751" s="9"/>
      <c r="D1751" s="23"/>
      <c r="E1751" s="23"/>
    </row>
    <row r="1752" spans="2:5" x14ac:dyDescent="0.25">
      <c r="B1752" s="110"/>
      <c r="C1752" s="9"/>
      <c r="D1752" s="23"/>
      <c r="E1752" s="23"/>
    </row>
    <row r="1753" spans="2:5" x14ac:dyDescent="0.25">
      <c r="B1753" s="110"/>
      <c r="C1753" s="9"/>
      <c r="D1753" s="23"/>
      <c r="E1753" s="23"/>
    </row>
    <row r="1754" spans="2:5" x14ac:dyDescent="0.25">
      <c r="B1754" s="110"/>
      <c r="C1754" s="9"/>
      <c r="D1754" s="23"/>
      <c r="E1754" s="23"/>
    </row>
    <row r="1755" spans="2:5" x14ac:dyDescent="0.25">
      <c r="B1755" s="110"/>
      <c r="C1755" s="9"/>
      <c r="D1755" s="23"/>
      <c r="E1755" s="23"/>
    </row>
    <row r="1756" spans="2:5" x14ac:dyDescent="0.25">
      <c r="B1756" s="110"/>
      <c r="C1756" s="9"/>
      <c r="D1756" s="23"/>
      <c r="E1756" s="23"/>
    </row>
    <row r="1757" spans="2:5" x14ac:dyDescent="0.25">
      <c r="B1757" s="110"/>
      <c r="C1757" s="9"/>
      <c r="D1757" s="23"/>
      <c r="E1757" s="23"/>
    </row>
    <row r="1758" spans="2:5" x14ac:dyDescent="0.25">
      <c r="B1758" s="110"/>
      <c r="C1758" s="9"/>
      <c r="D1758" s="23"/>
      <c r="E1758" s="23"/>
    </row>
    <row r="1759" spans="2:5" x14ac:dyDescent="0.25">
      <c r="B1759" s="110"/>
      <c r="C1759" s="9"/>
      <c r="D1759" s="23"/>
      <c r="E1759" s="23"/>
    </row>
    <row r="1760" spans="2:5" x14ac:dyDescent="0.25">
      <c r="B1760" s="110"/>
      <c r="C1760" s="9"/>
      <c r="D1760" s="23"/>
      <c r="E1760" s="23"/>
    </row>
    <row r="1761" spans="2:5" x14ac:dyDescent="0.25">
      <c r="B1761" s="110"/>
      <c r="C1761" s="9"/>
      <c r="D1761" s="23"/>
      <c r="E1761" s="23"/>
    </row>
    <row r="1762" spans="2:5" x14ac:dyDescent="0.25">
      <c r="B1762" s="110"/>
      <c r="C1762" s="9"/>
      <c r="D1762" s="23"/>
      <c r="E1762" s="23"/>
    </row>
    <row r="1763" spans="2:5" x14ac:dyDescent="0.25">
      <c r="B1763" s="110"/>
      <c r="C1763" s="9"/>
      <c r="D1763" s="23"/>
      <c r="E1763" s="23"/>
    </row>
    <row r="1764" spans="2:5" x14ac:dyDescent="0.25">
      <c r="B1764" s="110"/>
      <c r="C1764" s="9"/>
      <c r="D1764" s="23"/>
      <c r="E1764" s="23"/>
    </row>
    <row r="1765" spans="2:5" x14ac:dyDescent="0.25">
      <c r="B1765" s="110"/>
      <c r="C1765" s="9"/>
      <c r="D1765" s="23"/>
      <c r="E1765" s="23"/>
    </row>
    <row r="1766" spans="2:5" x14ac:dyDescent="0.25">
      <c r="B1766" s="110"/>
      <c r="C1766" s="9"/>
      <c r="D1766" s="23"/>
      <c r="E1766" s="23"/>
    </row>
    <row r="1767" spans="2:5" x14ac:dyDescent="0.25">
      <c r="B1767" s="110"/>
      <c r="C1767" s="9"/>
      <c r="D1767" s="23"/>
      <c r="E1767" s="23"/>
    </row>
    <row r="1768" spans="2:5" x14ac:dyDescent="0.25">
      <c r="B1768" s="110"/>
      <c r="C1768" s="9"/>
      <c r="D1768" s="23"/>
      <c r="E1768" s="23"/>
    </row>
    <row r="1769" spans="2:5" x14ac:dyDescent="0.25">
      <c r="B1769" s="110"/>
      <c r="C1769" s="9"/>
      <c r="D1769" s="23"/>
      <c r="E1769" s="23"/>
    </row>
    <row r="1770" spans="2:5" x14ac:dyDescent="0.25">
      <c r="B1770" s="110"/>
      <c r="C1770" s="9"/>
      <c r="D1770" s="23"/>
      <c r="E1770" s="23"/>
    </row>
    <row r="1771" spans="2:5" x14ac:dyDescent="0.25">
      <c r="B1771" s="110"/>
      <c r="C1771" s="9"/>
      <c r="D1771" s="23"/>
      <c r="E1771" s="23"/>
    </row>
    <row r="1772" spans="2:5" x14ac:dyDescent="0.25">
      <c r="B1772" s="110"/>
      <c r="C1772" s="9"/>
      <c r="D1772" s="23"/>
      <c r="E1772" s="23"/>
    </row>
    <row r="1773" spans="2:5" x14ac:dyDescent="0.25">
      <c r="B1773" s="110"/>
      <c r="C1773" s="9"/>
      <c r="D1773" s="23"/>
      <c r="E1773" s="23"/>
    </row>
    <row r="1774" spans="2:5" x14ac:dyDescent="0.25">
      <c r="B1774" s="110"/>
      <c r="C1774" s="9"/>
      <c r="D1774" s="23"/>
      <c r="E1774" s="23"/>
    </row>
    <row r="1775" spans="2:5" x14ac:dyDescent="0.25">
      <c r="B1775" s="110"/>
      <c r="C1775" s="9"/>
      <c r="D1775" s="23"/>
      <c r="E1775" s="23"/>
    </row>
    <row r="1776" spans="2:5" x14ac:dyDescent="0.25">
      <c r="B1776" s="110"/>
      <c r="C1776" s="9"/>
      <c r="D1776" s="23"/>
      <c r="E1776" s="23"/>
    </row>
    <row r="1777" spans="2:5" x14ac:dyDescent="0.25">
      <c r="B1777" s="110"/>
      <c r="C1777" s="9"/>
      <c r="D1777" s="23"/>
      <c r="E1777" s="23"/>
    </row>
    <row r="1778" spans="2:5" x14ac:dyDescent="0.25">
      <c r="B1778" s="110"/>
      <c r="C1778" s="9"/>
      <c r="D1778" s="23"/>
      <c r="E1778" s="23"/>
    </row>
    <row r="1779" spans="2:5" x14ac:dyDescent="0.25">
      <c r="B1779" s="110"/>
      <c r="C1779" s="9"/>
      <c r="D1779" s="23"/>
      <c r="E1779" s="23"/>
    </row>
    <row r="1780" spans="2:5" x14ac:dyDescent="0.25">
      <c r="B1780" s="110"/>
      <c r="C1780" s="9"/>
      <c r="D1780" s="23"/>
      <c r="E1780" s="23"/>
    </row>
    <row r="1781" spans="2:5" x14ac:dyDescent="0.25">
      <c r="B1781" s="110"/>
      <c r="C1781" s="9"/>
      <c r="D1781" s="23"/>
      <c r="E1781" s="23"/>
    </row>
    <row r="1782" spans="2:5" x14ac:dyDescent="0.25">
      <c r="B1782" s="110"/>
      <c r="C1782" s="9"/>
      <c r="D1782" s="23"/>
      <c r="E1782" s="23"/>
    </row>
    <row r="1783" spans="2:5" x14ac:dyDescent="0.25">
      <c r="B1783" s="110"/>
      <c r="C1783" s="9"/>
      <c r="D1783" s="23"/>
      <c r="E1783" s="23"/>
    </row>
    <row r="1784" spans="2:5" x14ac:dyDescent="0.25">
      <c r="B1784" s="110"/>
      <c r="C1784" s="9"/>
      <c r="D1784" s="23"/>
      <c r="E1784" s="23"/>
    </row>
    <row r="1785" spans="2:5" x14ac:dyDescent="0.25">
      <c r="B1785" s="110"/>
      <c r="C1785" s="9"/>
      <c r="D1785" s="23"/>
      <c r="E1785" s="23"/>
    </row>
    <row r="1786" spans="2:5" x14ac:dyDescent="0.25">
      <c r="B1786" s="110"/>
      <c r="C1786" s="9"/>
      <c r="D1786" s="23"/>
      <c r="E1786" s="23"/>
    </row>
    <row r="1787" spans="2:5" x14ac:dyDescent="0.25">
      <c r="B1787" s="110"/>
      <c r="C1787" s="9"/>
      <c r="D1787" s="23"/>
      <c r="E1787" s="23"/>
    </row>
    <row r="1788" spans="2:5" x14ac:dyDescent="0.25">
      <c r="B1788" s="110"/>
      <c r="C1788" s="9"/>
      <c r="D1788" s="23"/>
      <c r="E1788" s="23"/>
    </row>
    <row r="1789" spans="2:5" x14ac:dyDescent="0.25">
      <c r="B1789" s="110"/>
      <c r="C1789" s="9"/>
      <c r="D1789" s="23"/>
      <c r="E1789" s="23"/>
    </row>
    <row r="1790" spans="2:5" x14ac:dyDescent="0.25">
      <c r="B1790" s="110"/>
      <c r="C1790" s="9"/>
      <c r="D1790" s="23"/>
      <c r="E1790" s="23"/>
    </row>
    <row r="1791" spans="2:5" x14ac:dyDescent="0.25">
      <c r="B1791" s="110"/>
      <c r="C1791" s="9"/>
      <c r="D1791" s="23"/>
      <c r="E1791" s="23"/>
    </row>
    <row r="1792" spans="2:5" x14ac:dyDescent="0.25">
      <c r="B1792" s="110"/>
      <c r="C1792" s="9"/>
      <c r="D1792" s="23"/>
      <c r="E1792" s="23"/>
    </row>
    <row r="1793" spans="2:5" x14ac:dyDescent="0.25">
      <c r="B1793" s="110"/>
      <c r="C1793" s="9"/>
      <c r="D1793" s="23"/>
      <c r="E1793" s="23"/>
    </row>
    <row r="1794" spans="2:5" x14ac:dyDescent="0.25">
      <c r="B1794" s="110"/>
      <c r="C1794" s="9"/>
      <c r="D1794" s="23"/>
      <c r="E1794" s="23"/>
    </row>
    <row r="1795" spans="2:5" x14ac:dyDescent="0.25">
      <c r="B1795" s="110"/>
      <c r="C1795" s="9"/>
      <c r="D1795" s="23"/>
      <c r="E1795" s="23"/>
    </row>
    <row r="1796" spans="2:5" x14ac:dyDescent="0.25">
      <c r="B1796" s="110"/>
      <c r="C1796" s="9"/>
      <c r="D1796" s="23"/>
      <c r="E1796" s="23"/>
    </row>
    <row r="1797" spans="2:5" x14ac:dyDescent="0.25">
      <c r="B1797" s="110"/>
      <c r="C1797" s="9"/>
      <c r="D1797" s="23"/>
      <c r="E1797" s="23"/>
    </row>
    <row r="1798" spans="2:5" x14ac:dyDescent="0.25">
      <c r="B1798" s="110"/>
      <c r="C1798" s="9"/>
      <c r="D1798" s="23"/>
      <c r="E1798" s="23"/>
    </row>
    <row r="1799" spans="2:5" x14ac:dyDescent="0.25">
      <c r="B1799" s="110"/>
      <c r="C1799" s="9"/>
      <c r="D1799" s="23"/>
      <c r="E1799" s="23"/>
    </row>
    <row r="1800" spans="2:5" x14ac:dyDescent="0.25">
      <c r="B1800" s="110"/>
      <c r="C1800" s="9"/>
      <c r="D1800" s="23"/>
      <c r="E1800" s="23"/>
    </row>
    <row r="1801" spans="2:5" x14ac:dyDescent="0.25">
      <c r="B1801" s="110"/>
      <c r="C1801" s="9"/>
      <c r="D1801" s="23"/>
      <c r="E1801" s="23"/>
    </row>
    <row r="1802" spans="2:5" x14ac:dyDescent="0.25">
      <c r="B1802" s="110"/>
      <c r="C1802" s="9"/>
      <c r="D1802" s="23"/>
      <c r="E1802" s="23"/>
    </row>
    <row r="1803" spans="2:5" x14ac:dyDescent="0.25">
      <c r="B1803" s="110"/>
      <c r="C1803" s="9"/>
      <c r="D1803" s="23"/>
      <c r="E1803" s="23"/>
    </row>
    <row r="1804" spans="2:5" x14ac:dyDescent="0.25">
      <c r="B1804" s="110"/>
      <c r="C1804" s="9"/>
      <c r="D1804" s="23"/>
      <c r="E1804" s="23"/>
    </row>
    <row r="1805" spans="2:5" x14ac:dyDescent="0.25">
      <c r="B1805" s="110"/>
      <c r="C1805" s="9"/>
      <c r="D1805" s="23"/>
      <c r="E1805" s="23"/>
    </row>
    <row r="1806" spans="2:5" x14ac:dyDescent="0.25">
      <c r="B1806" s="110"/>
      <c r="C1806" s="9"/>
      <c r="D1806" s="23"/>
      <c r="E1806" s="23"/>
    </row>
    <row r="1807" spans="2:5" x14ac:dyDescent="0.25">
      <c r="B1807" s="110"/>
      <c r="C1807" s="9"/>
      <c r="D1807" s="23"/>
      <c r="E1807" s="23"/>
    </row>
    <row r="1808" spans="2:5" x14ac:dyDescent="0.25">
      <c r="B1808" s="110"/>
      <c r="C1808" s="9"/>
      <c r="D1808" s="23"/>
      <c r="E1808" s="23"/>
    </row>
    <row r="1809" spans="2:5" x14ac:dyDescent="0.25">
      <c r="B1809" s="110"/>
      <c r="C1809" s="9"/>
      <c r="D1809" s="23"/>
      <c r="E1809" s="23"/>
    </row>
    <row r="1810" spans="2:5" x14ac:dyDescent="0.25">
      <c r="B1810" s="110"/>
      <c r="C1810" s="9"/>
      <c r="D1810" s="23"/>
      <c r="E1810" s="23"/>
    </row>
    <row r="1811" spans="2:5" x14ac:dyDescent="0.25">
      <c r="B1811" s="110"/>
      <c r="C1811" s="9"/>
      <c r="D1811" s="23"/>
      <c r="E1811" s="23"/>
    </row>
    <row r="1812" spans="2:5" x14ac:dyDescent="0.25">
      <c r="B1812" s="110"/>
      <c r="C1812" s="9"/>
      <c r="D1812" s="23"/>
      <c r="E1812" s="23"/>
    </row>
    <row r="1813" spans="2:5" x14ac:dyDescent="0.25">
      <c r="B1813" s="110"/>
      <c r="C1813" s="9"/>
      <c r="D1813" s="23"/>
      <c r="E1813" s="23"/>
    </row>
    <row r="1814" spans="2:5" x14ac:dyDescent="0.25">
      <c r="B1814" s="110"/>
      <c r="C1814" s="9"/>
      <c r="D1814" s="23"/>
      <c r="E1814" s="23"/>
    </row>
    <row r="1815" spans="2:5" x14ac:dyDescent="0.25">
      <c r="B1815" s="110"/>
      <c r="C1815" s="9"/>
      <c r="D1815" s="23"/>
      <c r="E1815" s="23"/>
    </row>
    <row r="1816" spans="2:5" x14ac:dyDescent="0.25">
      <c r="B1816" s="110"/>
      <c r="C1816" s="9"/>
      <c r="D1816" s="23"/>
      <c r="E1816" s="23"/>
    </row>
    <row r="1817" spans="2:5" x14ac:dyDescent="0.25">
      <c r="B1817" s="110"/>
      <c r="C1817" s="9"/>
      <c r="D1817" s="23"/>
      <c r="E1817" s="23"/>
    </row>
    <row r="1818" spans="2:5" x14ac:dyDescent="0.25">
      <c r="B1818" s="110"/>
      <c r="C1818" s="9"/>
      <c r="D1818" s="23"/>
      <c r="E1818" s="23"/>
    </row>
    <row r="1819" spans="2:5" x14ac:dyDescent="0.25">
      <c r="B1819" s="110"/>
      <c r="C1819" s="9"/>
      <c r="D1819" s="23"/>
      <c r="E1819" s="23"/>
    </row>
    <row r="1820" spans="2:5" x14ac:dyDescent="0.25">
      <c r="B1820" s="110"/>
      <c r="C1820" s="9"/>
      <c r="D1820" s="23"/>
      <c r="E1820" s="23"/>
    </row>
    <row r="1821" spans="2:5" x14ac:dyDescent="0.25">
      <c r="B1821" s="110"/>
      <c r="C1821" s="9"/>
      <c r="D1821" s="23"/>
      <c r="E1821" s="23"/>
    </row>
    <row r="1822" spans="2:5" x14ac:dyDescent="0.25">
      <c r="B1822" s="110"/>
      <c r="C1822" s="9"/>
      <c r="D1822" s="23"/>
      <c r="E1822" s="23"/>
    </row>
    <row r="1823" spans="2:5" x14ac:dyDescent="0.25">
      <c r="B1823" s="110"/>
      <c r="C1823" s="9"/>
      <c r="D1823" s="23"/>
      <c r="E1823" s="23"/>
    </row>
    <row r="1824" spans="2:5" x14ac:dyDescent="0.25">
      <c r="B1824" s="110"/>
      <c r="C1824" s="9"/>
      <c r="D1824" s="23"/>
      <c r="E1824" s="23"/>
    </row>
    <row r="1825" spans="2:5" x14ac:dyDescent="0.25">
      <c r="B1825" s="110"/>
      <c r="C1825" s="9"/>
      <c r="D1825" s="23"/>
      <c r="E1825" s="23"/>
    </row>
    <row r="1826" spans="2:5" x14ac:dyDescent="0.25">
      <c r="B1826" s="110"/>
      <c r="C1826" s="9"/>
      <c r="D1826" s="23"/>
      <c r="E1826" s="23"/>
    </row>
    <row r="1827" spans="2:5" x14ac:dyDescent="0.25">
      <c r="B1827" s="110"/>
      <c r="C1827" s="9"/>
      <c r="D1827" s="23"/>
      <c r="E1827" s="23"/>
    </row>
    <row r="1828" spans="2:5" x14ac:dyDescent="0.25">
      <c r="B1828" s="110"/>
      <c r="C1828" s="9"/>
      <c r="D1828" s="23"/>
      <c r="E1828" s="23"/>
    </row>
    <row r="1829" spans="2:5" x14ac:dyDescent="0.25">
      <c r="B1829" s="110"/>
      <c r="C1829" s="9"/>
      <c r="D1829" s="23"/>
      <c r="E1829" s="23"/>
    </row>
    <row r="1830" spans="2:5" x14ac:dyDescent="0.25">
      <c r="B1830" s="110"/>
      <c r="C1830" s="9"/>
      <c r="D1830" s="23"/>
      <c r="E1830" s="23"/>
    </row>
    <row r="1831" spans="2:5" x14ac:dyDescent="0.25">
      <c r="B1831" s="110"/>
      <c r="C1831" s="9"/>
      <c r="D1831" s="23"/>
      <c r="E1831" s="23"/>
    </row>
    <row r="1832" spans="2:5" x14ac:dyDescent="0.25">
      <c r="B1832" s="110"/>
      <c r="C1832" s="9"/>
      <c r="D1832" s="23"/>
      <c r="E1832" s="23"/>
    </row>
    <row r="1833" spans="2:5" x14ac:dyDescent="0.25">
      <c r="B1833" s="110"/>
      <c r="C1833" s="9"/>
      <c r="D1833" s="23"/>
      <c r="E1833" s="23"/>
    </row>
    <row r="1834" spans="2:5" x14ac:dyDescent="0.25">
      <c r="B1834" s="110"/>
      <c r="C1834" s="9"/>
      <c r="D1834" s="23"/>
      <c r="E1834" s="23"/>
    </row>
    <row r="1835" spans="2:5" x14ac:dyDescent="0.25">
      <c r="B1835" s="110"/>
      <c r="C1835" s="9"/>
      <c r="D1835" s="23"/>
      <c r="E1835" s="23"/>
    </row>
    <row r="1836" spans="2:5" x14ac:dyDescent="0.25">
      <c r="B1836" s="110"/>
      <c r="C1836" s="9"/>
      <c r="D1836" s="23"/>
      <c r="E1836" s="23"/>
    </row>
    <row r="1837" spans="2:5" x14ac:dyDescent="0.25">
      <c r="B1837" s="110"/>
      <c r="C1837" s="9"/>
      <c r="D1837" s="23"/>
      <c r="E1837" s="23"/>
    </row>
    <row r="1838" spans="2:5" x14ac:dyDescent="0.25">
      <c r="B1838" s="110"/>
      <c r="C1838" s="9"/>
      <c r="D1838" s="23"/>
      <c r="E1838" s="23"/>
    </row>
    <row r="1839" spans="2:5" x14ac:dyDescent="0.25">
      <c r="B1839" s="110"/>
      <c r="C1839" s="9"/>
      <c r="D1839" s="23"/>
      <c r="E1839" s="23"/>
    </row>
    <row r="1840" spans="2:5" x14ac:dyDescent="0.25">
      <c r="B1840" s="110"/>
      <c r="C1840" s="9"/>
      <c r="D1840" s="23"/>
      <c r="E1840" s="23"/>
    </row>
    <row r="1841" spans="2:5" x14ac:dyDescent="0.25">
      <c r="B1841" s="110"/>
      <c r="C1841" s="9"/>
      <c r="D1841" s="23"/>
      <c r="E1841" s="23"/>
    </row>
    <row r="1842" spans="2:5" x14ac:dyDescent="0.25">
      <c r="B1842" s="110"/>
      <c r="C1842" s="9"/>
      <c r="D1842" s="23"/>
      <c r="E1842" s="23"/>
    </row>
    <row r="1843" spans="2:5" x14ac:dyDescent="0.25">
      <c r="B1843" s="110"/>
      <c r="C1843" s="9"/>
      <c r="D1843" s="23"/>
      <c r="E1843" s="23"/>
    </row>
    <row r="1844" spans="2:5" x14ac:dyDescent="0.25">
      <c r="B1844" s="110"/>
      <c r="C1844" s="9"/>
      <c r="D1844" s="23"/>
      <c r="E1844" s="23"/>
    </row>
    <row r="1845" spans="2:5" x14ac:dyDescent="0.25">
      <c r="B1845" s="110"/>
      <c r="C1845" s="9"/>
      <c r="D1845" s="23"/>
      <c r="E1845" s="23"/>
    </row>
    <row r="1846" spans="2:5" x14ac:dyDescent="0.25">
      <c r="B1846" s="110"/>
      <c r="C1846" s="9"/>
      <c r="D1846" s="23"/>
      <c r="E1846" s="23"/>
    </row>
    <row r="1847" spans="2:5" x14ac:dyDescent="0.25">
      <c r="B1847" s="110"/>
      <c r="C1847" s="9"/>
      <c r="D1847" s="23"/>
      <c r="E1847" s="23"/>
    </row>
    <row r="1848" spans="2:5" x14ac:dyDescent="0.25">
      <c r="B1848" s="110"/>
      <c r="C1848" s="9"/>
      <c r="D1848" s="23"/>
      <c r="E1848" s="23"/>
    </row>
    <row r="1849" spans="2:5" x14ac:dyDescent="0.25">
      <c r="B1849" s="110"/>
      <c r="C1849" s="9"/>
      <c r="D1849" s="23"/>
      <c r="E1849" s="23"/>
    </row>
    <row r="1850" spans="2:5" x14ac:dyDescent="0.25">
      <c r="B1850" s="110"/>
      <c r="C1850" s="9"/>
      <c r="D1850" s="23"/>
      <c r="E1850" s="23"/>
    </row>
    <row r="1851" spans="2:5" x14ac:dyDescent="0.25">
      <c r="B1851" s="110"/>
      <c r="C1851" s="9"/>
      <c r="D1851" s="23"/>
      <c r="E1851" s="23"/>
    </row>
    <row r="1852" spans="2:5" x14ac:dyDescent="0.25">
      <c r="B1852" s="110"/>
      <c r="C1852" s="9"/>
      <c r="D1852" s="23"/>
      <c r="E1852" s="23"/>
    </row>
    <row r="1853" spans="2:5" x14ac:dyDescent="0.25">
      <c r="B1853" s="110"/>
      <c r="C1853" s="9"/>
      <c r="D1853" s="23"/>
      <c r="E1853" s="23"/>
    </row>
    <row r="1854" spans="2:5" x14ac:dyDescent="0.25">
      <c r="B1854" s="110"/>
      <c r="C1854" s="9"/>
      <c r="D1854" s="23"/>
      <c r="E1854" s="23"/>
    </row>
    <row r="1855" spans="2:5" x14ac:dyDescent="0.25">
      <c r="B1855" s="110"/>
      <c r="C1855" s="9"/>
      <c r="D1855" s="23"/>
      <c r="E1855" s="23"/>
    </row>
    <row r="1856" spans="2:5" x14ac:dyDescent="0.25">
      <c r="B1856" s="110"/>
      <c r="C1856" s="9"/>
      <c r="D1856" s="23"/>
      <c r="E1856" s="23"/>
    </row>
    <row r="1857" spans="2:5" x14ac:dyDescent="0.25">
      <c r="B1857" s="110"/>
      <c r="C1857" s="9"/>
      <c r="D1857" s="23"/>
      <c r="E1857" s="23"/>
    </row>
    <row r="1858" spans="2:5" x14ac:dyDescent="0.25">
      <c r="B1858" s="110"/>
      <c r="C1858" s="9"/>
      <c r="D1858" s="23"/>
      <c r="E1858" s="23"/>
    </row>
    <row r="1859" spans="2:5" x14ac:dyDescent="0.25">
      <c r="B1859" s="110"/>
      <c r="C1859" s="9"/>
      <c r="D1859" s="23"/>
      <c r="E1859" s="23"/>
    </row>
    <row r="1860" spans="2:5" x14ac:dyDescent="0.25">
      <c r="B1860" s="110"/>
      <c r="C1860" s="9"/>
      <c r="D1860" s="23"/>
      <c r="E1860" s="23"/>
    </row>
    <row r="1861" spans="2:5" x14ac:dyDescent="0.25">
      <c r="B1861" s="110"/>
      <c r="C1861" s="9"/>
      <c r="D1861" s="23"/>
      <c r="E1861" s="23"/>
    </row>
    <row r="1862" spans="2:5" x14ac:dyDescent="0.25">
      <c r="B1862" s="110"/>
      <c r="C1862" s="9"/>
      <c r="D1862" s="23"/>
      <c r="E1862" s="23"/>
    </row>
    <row r="1863" spans="2:5" x14ac:dyDescent="0.25">
      <c r="B1863" s="110"/>
      <c r="C1863" s="9"/>
      <c r="D1863" s="23"/>
      <c r="E1863" s="23"/>
    </row>
    <row r="1864" spans="2:5" x14ac:dyDescent="0.25">
      <c r="B1864" s="110"/>
      <c r="C1864" s="9"/>
      <c r="D1864" s="23"/>
      <c r="E1864" s="23"/>
    </row>
    <row r="1865" spans="2:5" x14ac:dyDescent="0.25">
      <c r="B1865" s="110"/>
      <c r="C1865" s="9"/>
      <c r="D1865" s="23"/>
      <c r="E1865" s="23"/>
    </row>
    <row r="1866" spans="2:5" x14ac:dyDescent="0.25">
      <c r="B1866" s="110"/>
      <c r="C1866" s="9"/>
      <c r="D1866" s="23"/>
      <c r="E1866" s="23"/>
    </row>
    <row r="1867" spans="2:5" x14ac:dyDescent="0.25">
      <c r="B1867" s="110"/>
      <c r="C1867" s="9"/>
      <c r="D1867" s="23"/>
      <c r="E1867" s="23"/>
    </row>
    <row r="1868" spans="2:5" x14ac:dyDescent="0.25">
      <c r="B1868" s="110"/>
      <c r="C1868" s="9"/>
      <c r="D1868" s="23"/>
      <c r="E1868" s="23"/>
    </row>
    <row r="1869" spans="2:5" x14ac:dyDescent="0.25">
      <c r="B1869" s="110"/>
      <c r="C1869" s="9"/>
      <c r="D1869" s="23"/>
      <c r="E1869" s="23"/>
    </row>
    <row r="1870" spans="2:5" x14ac:dyDescent="0.25">
      <c r="B1870" s="110"/>
      <c r="C1870" s="9"/>
      <c r="D1870" s="23"/>
      <c r="E1870" s="23"/>
    </row>
    <row r="1871" spans="2:5" x14ac:dyDescent="0.25">
      <c r="B1871" s="110"/>
      <c r="C1871" s="9"/>
      <c r="D1871" s="23"/>
      <c r="E1871" s="23"/>
    </row>
    <row r="1872" spans="2:5" x14ac:dyDescent="0.25">
      <c r="B1872" s="110"/>
      <c r="C1872" s="9"/>
      <c r="D1872" s="23"/>
      <c r="E1872" s="23"/>
    </row>
    <row r="1873" spans="2:5" x14ac:dyDescent="0.25">
      <c r="B1873" s="110"/>
      <c r="C1873" s="9"/>
      <c r="D1873" s="23"/>
      <c r="E1873" s="23"/>
    </row>
    <row r="1874" spans="2:5" x14ac:dyDescent="0.25">
      <c r="B1874" s="110"/>
      <c r="C1874" s="9"/>
      <c r="D1874" s="23"/>
      <c r="E1874" s="23"/>
    </row>
    <row r="1875" spans="2:5" x14ac:dyDescent="0.25">
      <c r="B1875" s="110"/>
      <c r="C1875" s="9"/>
      <c r="D1875" s="23"/>
      <c r="E1875" s="23"/>
    </row>
    <row r="1876" spans="2:5" x14ac:dyDescent="0.25">
      <c r="B1876" s="110"/>
      <c r="C1876" s="9"/>
      <c r="D1876" s="23"/>
      <c r="E1876" s="23"/>
    </row>
    <row r="1877" spans="2:5" x14ac:dyDescent="0.25">
      <c r="B1877" s="110"/>
      <c r="C1877" s="9"/>
      <c r="D1877" s="23"/>
      <c r="E1877" s="23"/>
    </row>
    <row r="1878" spans="2:5" x14ac:dyDescent="0.25">
      <c r="B1878" s="110"/>
      <c r="C1878" s="9"/>
      <c r="D1878" s="23"/>
      <c r="E1878" s="23"/>
    </row>
    <row r="1879" spans="2:5" x14ac:dyDescent="0.25">
      <c r="B1879" s="110"/>
      <c r="C1879" s="9"/>
      <c r="D1879" s="23"/>
      <c r="E1879" s="23"/>
    </row>
    <row r="1880" spans="2:5" x14ac:dyDescent="0.25">
      <c r="B1880" s="110"/>
      <c r="C1880" s="9"/>
      <c r="D1880" s="23"/>
      <c r="E1880" s="23"/>
    </row>
    <row r="1881" spans="2:5" x14ac:dyDescent="0.25">
      <c r="B1881" s="110"/>
      <c r="C1881" s="9"/>
      <c r="D1881" s="23"/>
      <c r="E1881" s="23"/>
    </row>
    <row r="1882" spans="2:5" x14ac:dyDescent="0.25">
      <c r="B1882" s="110"/>
      <c r="C1882" s="9"/>
      <c r="D1882" s="23"/>
      <c r="E1882" s="23"/>
    </row>
    <row r="1883" spans="2:5" x14ac:dyDescent="0.25">
      <c r="B1883" s="110"/>
      <c r="C1883" s="9"/>
      <c r="D1883" s="23"/>
      <c r="E1883" s="23"/>
    </row>
    <row r="1884" spans="2:5" x14ac:dyDescent="0.25">
      <c r="B1884" s="110"/>
      <c r="C1884" s="9"/>
      <c r="D1884" s="23"/>
      <c r="E1884" s="23"/>
    </row>
    <row r="1885" spans="2:5" x14ac:dyDescent="0.25">
      <c r="B1885" s="110"/>
      <c r="C1885" s="9"/>
      <c r="D1885" s="23"/>
      <c r="E1885" s="23"/>
    </row>
    <row r="1886" spans="2:5" x14ac:dyDescent="0.25">
      <c r="B1886" s="110"/>
      <c r="C1886" s="9"/>
      <c r="D1886" s="23"/>
      <c r="E1886" s="23"/>
    </row>
    <row r="1887" spans="2:5" x14ac:dyDescent="0.25">
      <c r="B1887" s="110"/>
      <c r="C1887" s="9"/>
      <c r="D1887" s="23"/>
      <c r="E1887" s="23"/>
    </row>
    <row r="1888" spans="2:5" x14ac:dyDescent="0.25">
      <c r="B1888" s="110"/>
      <c r="C1888" s="9"/>
      <c r="D1888" s="23"/>
      <c r="E1888" s="23"/>
    </row>
    <row r="1889" spans="2:5" x14ac:dyDescent="0.25">
      <c r="B1889" s="110"/>
      <c r="C1889" s="9"/>
      <c r="D1889" s="23"/>
      <c r="E1889" s="23"/>
    </row>
    <row r="1890" spans="2:5" x14ac:dyDescent="0.25">
      <c r="B1890" s="110"/>
      <c r="C1890" s="9"/>
      <c r="D1890" s="23"/>
      <c r="E1890" s="23"/>
    </row>
    <row r="1891" spans="2:5" x14ac:dyDescent="0.25">
      <c r="B1891" s="110"/>
      <c r="C1891" s="9"/>
      <c r="D1891" s="23"/>
      <c r="E1891" s="23"/>
    </row>
    <row r="1892" spans="2:5" x14ac:dyDescent="0.25">
      <c r="B1892" s="110"/>
      <c r="C1892" s="9"/>
      <c r="D1892" s="23"/>
      <c r="E1892" s="23"/>
    </row>
    <row r="1893" spans="2:5" x14ac:dyDescent="0.25">
      <c r="B1893" s="110"/>
      <c r="C1893" s="9"/>
      <c r="D1893" s="23"/>
      <c r="E1893" s="23"/>
    </row>
    <row r="1894" spans="2:5" x14ac:dyDescent="0.25">
      <c r="B1894" s="110"/>
      <c r="C1894" s="9"/>
      <c r="D1894" s="23"/>
      <c r="E1894" s="23"/>
    </row>
    <row r="1895" spans="2:5" x14ac:dyDescent="0.25">
      <c r="B1895" s="110"/>
      <c r="C1895" s="9"/>
      <c r="D1895" s="23"/>
      <c r="E1895" s="23"/>
    </row>
    <row r="1896" spans="2:5" x14ac:dyDescent="0.25">
      <c r="B1896" s="110"/>
      <c r="C1896" s="9"/>
      <c r="D1896" s="23"/>
      <c r="E1896" s="23"/>
    </row>
    <row r="1897" spans="2:5" x14ac:dyDescent="0.25">
      <c r="B1897" s="110"/>
      <c r="C1897" s="9"/>
      <c r="D1897" s="23"/>
      <c r="E1897" s="23"/>
    </row>
    <row r="1898" spans="2:5" x14ac:dyDescent="0.25">
      <c r="B1898" s="110"/>
      <c r="C1898" s="9"/>
      <c r="D1898" s="23"/>
      <c r="E1898" s="23"/>
    </row>
    <row r="1899" spans="2:5" x14ac:dyDescent="0.25">
      <c r="B1899" s="110"/>
      <c r="C1899" s="9"/>
      <c r="D1899" s="23"/>
      <c r="E1899" s="23"/>
    </row>
    <row r="1900" spans="2:5" x14ac:dyDescent="0.25">
      <c r="B1900" s="110"/>
      <c r="C1900" s="9"/>
      <c r="D1900" s="23"/>
      <c r="E1900" s="23"/>
    </row>
    <row r="1901" spans="2:5" x14ac:dyDescent="0.25">
      <c r="B1901" s="110"/>
      <c r="C1901" s="9"/>
      <c r="D1901" s="23"/>
      <c r="E1901" s="23"/>
    </row>
    <row r="1902" spans="2:5" x14ac:dyDescent="0.25">
      <c r="B1902" s="110"/>
      <c r="C1902" s="9"/>
      <c r="D1902" s="23"/>
      <c r="E1902" s="23"/>
    </row>
    <row r="1903" spans="2:5" x14ac:dyDescent="0.25">
      <c r="B1903" s="110"/>
      <c r="C1903" s="9"/>
      <c r="D1903" s="23"/>
      <c r="E1903" s="23"/>
    </row>
    <row r="1904" spans="2:5" x14ac:dyDescent="0.25">
      <c r="B1904" s="110"/>
      <c r="C1904" s="9"/>
      <c r="D1904" s="23"/>
      <c r="E1904" s="23"/>
    </row>
    <row r="1905" spans="2:5" x14ac:dyDescent="0.25">
      <c r="B1905" s="110"/>
      <c r="C1905" s="9"/>
      <c r="D1905" s="23"/>
      <c r="E1905" s="23"/>
    </row>
    <row r="1906" spans="2:5" x14ac:dyDescent="0.25">
      <c r="B1906" s="110"/>
      <c r="C1906" s="9"/>
      <c r="D1906" s="23"/>
      <c r="E1906" s="23"/>
    </row>
    <row r="1907" spans="2:5" x14ac:dyDescent="0.25">
      <c r="B1907" s="110"/>
      <c r="C1907" s="9"/>
      <c r="D1907" s="23"/>
      <c r="E1907" s="23"/>
    </row>
    <row r="1908" spans="2:5" x14ac:dyDescent="0.25">
      <c r="B1908" s="110"/>
      <c r="C1908" s="9"/>
      <c r="D1908" s="23"/>
      <c r="E1908" s="23"/>
    </row>
    <row r="1909" spans="2:5" x14ac:dyDescent="0.25">
      <c r="B1909" s="110"/>
      <c r="C1909" s="9"/>
      <c r="D1909" s="23"/>
      <c r="E1909" s="23"/>
    </row>
    <row r="1910" spans="2:5" x14ac:dyDescent="0.25">
      <c r="B1910" s="110"/>
      <c r="C1910" s="9"/>
      <c r="D1910" s="23"/>
      <c r="E1910" s="23"/>
    </row>
    <row r="1911" spans="2:5" x14ac:dyDescent="0.25">
      <c r="B1911" s="110"/>
      <c r="C1911" s="9"/>
      <c r="D1911" s="23"/>
      <c r="E1911" s="23"/>
    </row>
    <row r="1912" spans="2:5" x14ac:dyDescent="0.25">
      <c r="B1912" s="110"/>
      <c r="C1912" s="9"/>
      <c r="D1912" s="23"/>
      <c r="E1912" s="23"/>
    </row>
    <row r="1913" spans="2:5" x14ac:dyDescent="0.25">
      <c r="B1913" s="110"/>
      <c r="C1913" s="9"/>
      <c r="D1913" s="23"/>
      <c r="E1913" s="23"/>
    </row>
    <row r="1914" spans="2:5" x14ac:dyDescent="0.25">
      <c r="B1914" s="110"/>
      <c r="C1914" s="9"/>
      <c r="D1914" s="23"/>
      <c r="E1914" s="23"/>
    </row>
    <row r="1915" spans="2:5" x14ac:dyDescent="0.25">
      <c r="B1915" s="110"/>
      <c r="C1915" s="9"/>
      <c r="D1915" s="23"/>
      <c r="E1915" s="23"/>
    </row>
    <row r="1916" spans="2:5" x14ac:dyDescent="0.25">
      <c r="B1916" s="110"/>
      <c r="C1916" s="9"/>
      <c r="D1916" s="23"/>
      <c r="E1916" s="23"/>
    </row>
    <row r="1917" spans="2:5" x14ac:dyDescent="0.25">
      <c r="B1917" s="110"/>
      <c r="C1917" s="9"/>
      <c r="D1917" s="23"/>
      <c r="E1917" s="23"/>
    </row>
    <row r="1918" spans="2:5" x14ac:dyDescent="0.25">
      <c r="B1918" s="110"/>
      <c r="C1918" s="9"/>
      <c r="D1918" s="23"/>
      <c r="E1918" s="23"/>
    </row>
    <row r="1919" spans="2:5" x14ac:dyDescent="0.25">
      <c r="B1919" s="110"/>
      <c r="C1919" s="9"/>
      <c r="D1919" s="23"/>
      <c r="E1919" s="23"/>
    </row>
    <row r="1920" spans="2:5" x14ac:dyDescent="0.25">
      <c r="B1920" s="110"/>
      <c r="C1920" s="9"/>
      <c r="D1920" s="23"/>
      <c r="E1920" s="23"/>
    </row>
    <row r="1921" spans="2:5" x14ac:dyDescent="0.25">
      <c r="B1921" s="110"/>
      <c r="C1921" s="9"/>
      <c r="D1921" s="23"/>
      <c r="E1921" s="23"/>
    </row>
    <row r="1922" spans="2:5" x14ac:dyDescent="0.25">
      <c r="B1922" s="110"/>
      <c r="C1922" s="9"/>
      <c r="D1922" s="23"/>
      <c r="E1922" s="23"/>
    </row>
    <row r="1923" spans="2:5" x14ac:dyDescent="0.25">
      <c r="B1923" s="110"/>
      <c r="C1923" s="9"/>
      <c r="D1923" s="23"/>
      <c r="E1923" s="23"/>
    </row>
    <row r="1924" spans="2:5" x14ac:dyDescent="0.25">
      <c r="B1924" s="110"/>
      <c r="C1924" s="9"/>
      <c r="D1924" s="23"/>
      <c r="E1924" s="23"/>
    </row>
    <row r="1925" spans="2:5" x14ac:dyDescent="0.25">
      <c r="B1925" s="110"/>
      <c r="C1925" s="9"/>
      <c r="D1925" s="23"/>
      <c r="E1925" s="23"/>
    </row>
    <row r="1926" spans="2:5" x14ac:dyDescent="0.25">
      <c r="B1926" s="110"/>
      <c r="C1926" s="9"/>
      <c r="D1926" s="23"/>
      <c r="E1926" s="23"/>
    </row>
    <row r="1927" spans="2:5" x14ac:dyDescent="0.25">
      <c r="B1927" s="110"/>
      <c r="C1927" s="9"/>
      <c r="D1927" s="23"/>
      <c r="E1927" s="23"/>
    </row>
    <row r="1928" spans="2:5" x14ac:dyDescent="0.25">
      <c r="B1928" s="110"/>
      <c r="C1928" s="9"/>
      <c r="D1928" s="23"/>
      <c r="E1928" s="23"/>
    </row>
    <row r="1929" spans="2:5" x14ac:dyDescent="0.25">
      <c r="B1929" s="110"/>
      <c r="C1929" s="9"/>
      <c r="D1929" s="23"/>
      <c r="E1929" s="23"/>
    </row>
    <row r="1930" spans="2:5" x14ac:dyDescent="0.25">
      <c r="B1930" s="110"/>
      <c r="C1930" s="9"/>
      <c r="D1930" s="23"/>
      <c r="E1930" s="23"/>
    </row>
    <row r="1931" spans="2:5" x14ac:dyDescent="0.25">
      <c r="B1931" s="110"/>
      <c r="C1931" s="9"/>
      <c r="D1931" s="23"/>
      <c r="E1931" s="23"/>
    </row>
    <row r="1932" spans="2:5" x14ac:dyDescent="0.25">
      <c r="B1932" s="110"/>
      <c r="C1932" s="9"/>
      <c r="D1932" s="23"/>
      <c r="E1932" s="23"/>
    </row>
    <row r="1933" spans="2:5" x14ac:dyDescent="0.25">
      <c r="B1933" s="110"/>
      <c r="C1933" s="9"/>
      <c r="D1933" s="23"/>
      <c r="E1933" s="23"/>
    </row>
    <row r="1934" spans="2:5" x14ac:dyDescent="0.25">
      <c r="B1934" s="110"/>
      <c r="C1934" s="9"/>
      <c r="D1934" s="23"/>
      <c r="E1934" s="23"/>
    </row>
    <row r="1935" spans="2:5" x14ac:dyDescent="0.25">
      <c r="B1935" s="110"/>
      <c r="C1935" s="9"/>
      <c r="D1935" s="23"/>
      <c r="E1935" s="23"/>
    </row>
    <row r="1936" spans="2:5" x14ac:dyDescent="0.25">
      <c r="B1936" s="110"/>
      <c r="C1936" s="9"/>
      <c r="D1936" s="23"/>
      <c r="E1936" s="23"/>
    </row>
    <row r="1937" spans="2:5" x14ac:dyDescent="0.25">
      <c r="B1937" s="110"/>
      <c r="C1937" s="9"/>
      <c r="D1937" s="23"/>
      <c r="E1937" s="23"/>
    </row>
    <row r="1938" spans="2:5" x14ac:dyDescent="0.25">
      <c r="B1938" s="110"/>
      <c r="C1938" s="9"/>
      <c r="D1938" s="23"/>
      <c r="E1938" s="23"/>
    </row>
    <row r="1939" spans="2:5" x14ac:dyDescent="0.25">
      <c r="B1939" s="110"/>
      <c r="C1939" s="9"/>
      <c r="D1939" s="23"/>
      <c r="E1939" s="23"/>
    </row>
    <row r="1940" spans="2:5" x14ac:dyDescent="0.25">
      <c r="B1940" s="110"/>
      <c r="C1940" s="9"/>
      <c r="D1940" s="23"/>
      <c r="E1940" s="23"/>
    </row>
    <row r="1941" spans="2:5" x14ac:dyDescent="0.25">
      <c r="B1941" s="110"/>
      <c r="C1941" s="9"/>
      <c r="D1941" s="23"/>
      <c r="E1941" s="23"/>
    </row>
    <row r="1942" spans="2:5" x14ac:dyDescent="0.25">
      <c r="B1942" s="110"/>
      <c r="C1942" s="9"/>
      <c r="D1942" s="23"/>
      <c r="E1942" s="23"/>
    </row>
    <row r="1943" spans="2:5" x14ac:dyDescent="0.25">
      <c r="B1943" s="110"/>
      <c r="C1943" s="9"/>
      <c r="D1943" s="23"/>
      <c r="E1943" s="23"/>
    </row>
    <row r="1944" spans="2:5" x14ac:dyDescent="0.25">
      <c r="B1944" s="110"/>
      <c r="C1944" s="9"/>
      <c r="D1944" s="23"/>
      <c r="E1944" s="23"/>
    </row>
    <row r="1945" spans="2:5" x14ac:dyDescent="0.25">
      <c r="B1945" s="110"/>
      <c r="C1945" s="9"/>
      <c r="D1945" s="23"/>
      <c r="E1945" s="23"/>
    </row>
    <row r="1946" spans="2:5" x14ac:dyDescent="0.25">
      <c r="B1946" s="110"/>
      <c r="C1946" s="9"/>
      <c r="D1946" s="23"/>
      <c r="E1946" s="23"/>
    </row>
    <row r="1947" spans="2:5" x14ac:dyDescent="0.25">
      <c r="B1947" s="110"/>
      <c r="C1947" s="9"/>
      <c r="D1947" s="23"/>
      <c r="E1947" s="23"/>
    </row>
    <row r="1948" spans="2:5" x14ac:dyDescent="0.25">
      <c r="B1948" s="110"/>
      <c r="C1948" s="9"/>
      <c r="D1948" s="23"/>
      <c r="E1948" s="23"/>
    </row>
    <row r="1949" spans="2:5" x14ac:dyDescent="0.25">
      <c r="B1949" s="110"/>
      <c r="C1949" s="9"/>
      <c r="D1949" s="23"/>
      <c r="E1949" s="23"/>
    </row>
    <row r="1950" spans="2:5" x14ac:dyDescent="0.25">
      <c r="B1950" s="110"/>
      <c r="C1950" s="9"/>
      <c r="D1950" s="23"/>
      <c r="E1950" s="23"/>
    </row>
    <row r="1951" spans="2:5" x14ac:dyDescent="0.25">
      <c r="B1951" s="110"/>
      <c r="C1951" s="9"/>
      <c r="D1951" s="23"/>
      <c r="E1951" s="23"/>
    </row>
    <row r="1952" spans="2:5" x14ac:dyDescent="0.25">
      <c r="B1952" s="110"/>
      <c r="C1952" s="9"/>
      <c r="D1952" s="23"/>
      <c r="E1952" s="23"/>
    </row>
    <row r="1953" spans="2:5" x14ac:dyDescent="0.25">
      <c r="B1953" s="110"/>
      <c r="C1953" s="9"/>
      <c r="D1953" s="23"/>
      <c r="E1953" s="23"/>
    </row>
    <row r="1954" spans="2:5" x14ac:dyDescent="0.25">
      <c r="B1954" s="110"/>
      <c r="C1954" s="9"/>
      <c r="D1954" s="23"/>
      <c r="E1954" s="23"/>
    </row>
    <row r="1955" spans="2:5" x14ac:dyDescent="0.25">
      <c r="B1955" s="110"/>
      <c r="C1955" s="9"/>
      <c r="D1955" s="23"/>
      <c r="E1955" s="23"/>
    </row>
    <row r="1956" spans="2:5" x14ac:dyDescent="0.25">
      <c r="B1956" s="110"/>
      <c r="C1956" s="9"/>
      <c r="D1956" s="23"/>
      <c r="E1956" s="23"/>
    </row>
    <row r="1957" spans="2:5" x14ac:dyDescent="0.25">
      <c r="B1957" s="110"/>
      <c r="C1957" s="9"/>
      <c r="D1957" s="23"/>
      <c r="E1957" s="23"/>
    </row>
    <row r="1958" spans="2:5" x14ac:dyDescent="0.25">
      <c r="B1958" s="110"/>
      <c r="C1958" s="9"/>
      <c r="D1958" s="23"/>
      <c r="E1958" s="23"/>
    </row>
    <row r="1959" spans="2:5" x14ac:dyDescent="0.25">
      <c r="B1959" s="110"/>
      <c r="C1959" s="9"/>
      <c r="D1959" s="23"/>
      <c r="E1959" s="23"/>
    </row>
    <row r="1960" spans="2:5" x14ac:dyDescent="0.25">
      <c r="B1960" s="110"/>
      <c r="C1960" s="9"/>
      <c r="D1960" s="23"/>
      <c r="E1960" s="23"/>
    </row>
    <row r="1961" spans="2:5" x14ac:dyDescent="0.25">
      <c r="B1961" s="110"/>
      <c r="C1961" s="9"/>
      <c r="D1961" s="23"/>
      <c r="E1961" s="23"/>
    </row>
    <row r="1962" spans="2:5" x14ac:dyDescent="0.25">
      <c r="B1962" s="110"/>
      <c r="C1962" s="9"/>
      <c r="D1962" s="23"/>
      <c r="E1962" s="23"/>
    </row>
    <row r="1963" spans="2:5" x14ac:dyDescent="0.25">
      <c r="B1963" s="110"/>
      <c r="C1963" s="9"/>
      <c r="D1963" s="23"/>
      <c r="E1963" s="23"/>
    </row>
    <row r="1964" spans="2:5" x14ac:dyDescent="0.25">
      <c r="B1964" s="110"/>
      <c r="C1964" s="9"/>
      <c r="D1964" s="23"/>
      <c r="E1964" s="23"/>
    </row>
    <row r="1965" spans="2:5" x14ac:dyDescent="0.25">
      <c r="B1965" s="110"/>
      <c r="C1965" s="9"/>
      <c r="D1965" s="23"/>
      <c r="E1965" s="23"/>
    </row>
    <row r="1966" spans="2:5" x14ac:dyDescent="0.25">
      <c r="B1966" s="110"/>
      <c r="C1966" s="9"/>
      <c r="D1966" s="23"/>
      <c r="E1966" s="23"/>
    </row>
    <row r="1967" spans="2:5" x14ac:dyDescent="0.25">
      <c r="B1967" s="110"/>
      <c r="C1967" s="9"/>
      <c r="D1967" s="23"/>
      <c r="E1967" s="23"/>
    </row>
    <row r="1968" spans="2:5" x14ac:dyDescent="0.25">
      <c r="B1968" s="110"/>
      <c r="C1968" s="9"/>
      <c r="D1968" s="23"/>
      <c r="E1968" s="23"/>
    </row>
    <row r="1969" spans="2:5" x14ac:dyDescent="0.25">
      <c r="B1969" s="110"/>
      <c r="C1969" s="9"/>
      <c r="D1969" s="23"/>
      <c r="E1969" s="23"/>
    </row>
    <row r="1970" spans="2:5" x14ac:dyDescent="0.25">
      <c r="B1970" s="110"/>
      <c r="C1970" s="9"/>
      <c r="D1970" s="23"/>
      <c r="E1970" s="23"/>
    </row>
    <row r="1971" spans="2:5" x14ac:dyDescent="0.25">
      <c r="B1971" s="110"/>
      <c r="C1971" s="9"/>
      <c r="D1971" s="23"/>
      <c r="E1971" s="23"/>
    </row>
    <row r="1972" spans="2:5" x14ac:dyDescent="0.25">
      <c r="B1972" s="110"/>
      <c r="C1972" s="9"/>
      <c r="D1972" s="23"/>
      <c r="E1972" s="23"/>
    </row>
    <row r="1973" spans="2:5" x14ac:dyDescent="0.25">
      <c r="B1973" s="110"/>
      <c r="C1973" s="9"/>
      <c r="D1973" s="23"/>
      <c r="E1973" s="23"/>
    </row>
    <row r="1974" spans="2:5" x14ac:dyDescent="0.25">
      <c r="B1974" s="110"/>
      <c r="C1974" s="9"/>
      <c r="D1974" s="23"/>
      <c r="E1974" s="23"/>
    </row>
    <row r="1975" spans="2:5" x14ac:dyDescent="0.25">
      <c r="B1975" s="110"/>
      <c r="C1975" s="9"/>
      <c r="D1975" s="23"/>
      <c r="E1975" s="23"/>
    </row>
    <row r="1976" spans="2:5" x14ac:dyDescent="0.25">
      <c r="B1976" s="110"/>
      <c r="C1976" s="9"/>
      <c r="D1976" s="23"/>
      <c r="E1976" s="23"/>
    </row>
    <row r="1977" spans="2:5" x14ac:dyDescent="0.25">
      <c r="B1977" s="110"/>
      <c r="C1977" s="9"/>
      <c r="D1977" s="23"/>
      <c r="E1977" s="23"/>
    </row>
    <row r="1978" spans="2:5" x14ac:dyDescent="0.25">
      <c r="B1978" s="110"/>
      <c r="C1978" s="9"/>
      <c r="D1978" s="23"/>
      <c r="E1978" s="23"/>
    </row>
    <row r="1979" spans="2:5" x14ac:dyDescent="0.25">
      <c r="B1979" s="110"/>
      <c r="C1979" s="9"/>
      <c r="D1979" s="23"/>
      <c r="E1979" s="23"/>
    </row>
    <row r="1980" spans="2:5" x14ac:dyDescent="0.25">
      <c r="B1980" s="110"/>
      <c r="C1980" s="9"/>
      <c r="D1980" s="23"/>
      <c r="E1980" s="23"/>
    </row>
    <row r="1981" spans="2:5" x14ac:dyDescent="0.25">
      <c r="B1981" s="110"/>
      <c r="C1981" s="9"/>
      <c r="D1981" s="23"/>
      <c r="E1981" s="23"/>
    </row>
    <row r="1982" spans="2:5" x14ac:dyDescent="0.25">
      <c r="B1982" s="110"/>
      <c r="C1982" s="9"/>
      <c r="D1982" s="23"/>
      <c r="E1982" s="23"/>
    </row>
    <row r="1983" spans="2:5" x14ac:dyDescent="0.25">
      <c r="B1983" s="110"/>
      <c r="C1983" s="9"/>
      <c r="D1983" s="23"/>
      <c r="E1983" s="23"/>
    </row>
    <row r="1984" spans="2:5" x14ac:dyDescent="0.25">
      <c r="B1984" s="110"/>
      <c r="C1984" s="9"/>
      <c r="D1984" s="23"/>
      <c r="E1984" s="23"/>
    </row>
    <row r="1985" spans="2:5" x14ac:dyDescent="0.25">
      <c r="B1985" s="110"/>
      <c r="C1985" s="9"/>
      <c r="D1985" s="23"/>
      <c r="E1985" s="23"/>
    </row>
    <row r="1986" spans="2:5" x14ac:dyDescent="0.25">
      <c r="B1986" s="110"/>
      <c r="C1986" s="9"/>
      <c r="D1986" s="23"/>
      <c r="E1986" s="23"/>
    </row>
    <row r="1987" spans="2:5" x14ac:dyDescent="0.25">
      <c r="B1987" s="110"/>
      <c r="C1987" s="9"/>
      <c r="D1987" s="23"/>
      <c r="E1987" s="23"/>
    </row>
    <row r="1988" spans="2:5" x14ac:dyDescent="0.25">
      <c r="B1988" s="110"/>
      <c r="C1988" s="9"/>
      <c r="D1988" s="23"/>
      <c r="E1988" s="23"/>
    </row>
    <row r="1989" spans="2:5" x14ac:dyDescent="0.25">
      <c r="B1989" s="110"/>
      <c r="C1989" s="9"/>
      <c r="D1989" s="23"/>
      <c r="E1989" s="23"/>
    </row>
    <row r="1990" spans="2:5" x14ac:dyDescent="0.25">
      <c r="B1990" s="110"/>
      <c r="C1990" s="9"/>
      <c r="D1990" s="23"/>
      <c r="E1990" s="23"/>
    </row>
    <row r="1991" spans="2:5" x14ac:dyDescent="0.25">
      <c r="B1991" s="110"/>
      <c r="C1991" s="9"/>
      <c r="D1991" s="23"/>
      <c r="E1991" s="23"/>
    </row>
    <row r="1992" spans="2:5" x14ac:dyDescent="0.25">
      <c r="B1992" s="110"/>
      <c r="C1992" s="9"/>
      <c r="D1992" s="23"/>
      <c r="E1992" s="23"/>
    </row>
    <row r="1993" spans="2:5" x14ac:dyDescent="0.25">
      <c r="B1993" s="110"/>
      <c r="C1993" s="9"/>
      <c r="D1993" s="23"/>
      <c r="E1993" s="23"/>
    </row>
    <row r="1994" spans="2:5" x14ac:dyDescent="0.25">
      <c r="B1994" s="110"/>
      <c r="C1994" s="9"/>
      <c r="D1994" s="23"/>
      <c r="E1994" s="23"/>
    </row>
    <row r="1995" spans="2:5" x14ac:dyDescent="0.25">
      <c r="B1995" s="110"/>
      <c r="C1995" s="9"/>
      <c r="D1995" s="23"/>
      <c r="E1995" s="23"/>
    </row>
    <row r="1996" spans="2:5" x14ac:dyDescent="0.25">
      <c r="B1996" s="110"/>
      <c r="C1996" s="9"/>
      <c r="D1996" s="23"/>
      <c r="E1996" s="23"/>
    </row>
    <row r="1997" spans="2:5" x14ac:dyDescent="0.25">
      <c r="B1997" s="110"/>
      <c r="C1997" s="9"/>
      <c r="D1997" s="23"/>
      <c r="E1997" s="23"/>
    </row>
    <row r="1998" spans="2:5" x14ac:dyDescent="0.25">
      <c r="B1998" s="110"/>
      <c r="C1998" s="9"/>
      <c r="D1998" s="23"/>
      <c r="E1998" s="23"/>
    </row>
    <row r="1999" spans="2:5" x14ac:dyDescent="0.25">
      <c r="B1999" s="110"/>
      <c r="C1999" s="9"/>
      <c r="D1999" s="23"/>
      <c r="E1999" s="23"/>
    </row>
    <row r="2000" spans="2:5" x14ac:dyDescent="0.25">
      <c r="B2000" s="110"/>
      <c r="C2000" s="9"/>
      <c r="D2000" s="23"/>
      <c r="E2000" s="23"/>
    </row>
    <row r="2001" spans="2:5" x14ac:dyDescent="0.25">
      <c r="B2001" s="110"/>
      <c r="C2001" s="9"/>
      <c r="D2001" s="23"/>
      <c r="E2001" s="23"/>
    </row>
    <row r="2002" spans="2:5" x14ac:dyDescent="0.25">
      <c r="B2002" s="110"/>
      <c r="C2002" s="9"/>
      <c r="D2002" s="23"/>
      <c r="E2002" s="23"/>
    </row>
    <row r="2003" spans="2:5" x14ac:dyDescent="0.25">
      <c r="B2003" s="110"/>
      <c r="C2003" s="9"/>
      <c r="D2003" s="23"/>
      <c r="E2003" s="23"/>
    </row>
    <row r="2004" spans="2:5" x14ac:dyDescent="0.25">
      <c r="B2004" s="110"/>
      <c r="C2004" s="9"/>
      <c r="D2004" s="23"/>
      <c r="E2004" s="23"/>
    </row>
    <row r="2005" spans="2:5" x14ac:dyDescent="0.25">
      <c r="B2005" s="110"/>
      <c r="C2005" s="9"/>
      <c r="D2005" s="23"/>
      <c r="E2005" s="23"/>
    </row>
    <row r="2006" spans="2:5" x14ac:dyDescent="0.25">
      <c r="B2006" s="110"/>
      <c r="C2006" s="9"/>
      <c r="D2006" s="23"/>
      <c r="E2006" s="23"/>
    </row>
    <row r="2007" spans="2:5" x14ac:dyDescent="0.25">
      <c r="B2007" s="110"/>
      <c r="C2007" s="9"/>
      <c r="D2007" s="23"/>
      <c r="E2007" s="23"/>
    </row>
    <row r="2008" spans="2:5" x14ac:dyDescent="0.25">
      <c r="B2008" s="110"/>
      <c r="C2008" s="9"/>
      <c r="D2008" s="23"/>
      <c r="E2008" s="23"/>
    </row>
    <row r="2009" spans="2:5" x14ac:dyDescent="0.25">
      <c r="B2009" s="110"/>
      <c r="C2009" s="9"/>
      <c r="D2009" s="23"/>
      <c r="E2009" s="23"/>
    </row>
    <row r="2010" spans="2:5" x14ac:dyDescent="0.25">
      <c r="B2010" s="110"/>
      <c r="C2010" s="9"/>
      <c r="D2010" s="23"/>
      <c r="E2010" s="23"/>
    </row>
    <row r="2011" spans="2:5" x14ac:dyDescent="0.25">
      <c r="B2011" s="110"/>
      <c r="C2011" s="9"/>
      <c r="D2011" s="23"/>
      <c r="E2011" s="23"/>
    </row>
    <row r="2012" spans="2:5" x14ac:dyDescent="0.25">
      <c r="B2012" s="110"/>
      <c r="C2012" s="9"/>
      <c r="D2012" s="23"/>
      <c r="E2012" s="23"/>
    </row>
    <row r="2013" spans="2:5" x14ac:dyDescent="0.25">
      <c r="B2013" s="110"/>
      <c r="C2013" s="9"/>
      <c r="D2013" s="23"/>
      <c r="E2013" s="23"/>
    </row>
    <row r="2014" spans="2:5" x14ac:dyDescent="0.25">
      <c r="B2014" s="110"/>
      <c r="C2014" s="9"/>
      <c r="D2014" s="23"/>
      <c r="E2014" s="23"/>
    </row>
    <row r="2015" spans="2:5" x14ac:dyDescent="0.25">
      <c r="B2015" s="110"/>
      <c r="C2015" s="9"/>
      <c r="D2015" s="23"/>
      <c r="E2015" s="23"/>
    </row>
    <row r="2016" spans="2:5" x14ac:dyDescent="0.25">
      <c r="B2016" s="110"/>
      <c r="C2016" s="9"/>
      <c r="D2016" s="23"/>
      <c r="E2016" s="23"/>
    </row>
    <row r="2017" spans="2:5" x14ac:dyDescent="0.25">
      <c r="B2017" s="110"/>
      <c r="C2017" s="9"/>
      <c r="D2017" s="23"/>
      <c r="E2017" s="23"/>
    </row>
    <row r="2018" spans="2:5" x14ac:dyDescent="0.25">
      <c r="B2018" s="110"/>
      <c r="C2018" s="9"/>
      <c r="D2018" s="23"/>
      <c r="E2018" s="23"/>
    </row>
    <row r="2019" spans="2:5" x14ac:dyDescent="0.25">
      <c r="B2019" s="110"/>
      <c r="C2019" s="9"/>
      <c r="D2019" s="23"/>
      <c r="E2019" s="23"/>
    </row>
    <row r="2020" spans="2:5" x14ac:dyDescent="0.25">
      <c r="B2020" s="110"/>
      <c r="C2020" s="9"/>
      <c r="D2020" s="23"/>
      <c r="E2020" s="23"/>
    </row>
    <row r="2021" spans="2:5" x14ac:dyDescent="0.25">
      <c r="B2021" s="110"/>
      <c r="C2021" s="9"/>
      <c r="D2021" s="23"/>
      <c r="E2021" s="23"/>
    </row>
    <row r="2022" spans="2:5" x14ac:dyDescent="0.25">
      <c r="B2022" s="110"/>
      <c r="C2022" s="9"/>
      <c r="D2022" s="23"/>
      <c r="E2022" s="23"/>
    </row>
    <row r="2023" spans="2:5" x14ac:dyDescent="0.25">
      <c r="B2023" s="110"/>
      <c r="C2023" s="9"/>
      <c r="D2023" s="23"/>
      <c r="E2023" s="23"/>
    </row>
    <row r="2024" spans="2:5" x14ac:dyDescent="0.25">
      <c r="B2024" s="110"/>
      <c r="C2024" s="9"/>
      <c r="D2024" s="23"/>
      <c r="E2024" s="23"/>
    </row>
    <row r="2025" spans="2:5" x14ac:dyDescent="0.25">
      <c r="B2025" s="110"/>
      <c r="C2025" s="9"/>
      <c r="D2025" s="23"/>
      <c r="E2025" s="23"/>
    </row>
    <row r="2026" spans="2:5" x14ac:dyDescent="0.25">
      <c r="B2026" s="110"/>
      <c r="C2026" s="9"/>
      <c r="D2026" s="23"/>
      <c r="E2026" s="23"/>
    </row>
    <row r="2027" spans="2:5" x14ac:dyDescent="0.25">
      <c r="B2027" s="110"/>
      <c r="C2027" s="9"/>
      <c r="D2027" s="23"/>
      <c r="E2027" s="23"/>
    </row>
    <row r="2028" spans="2:5" x14ac:dyDescent="0.25">
      <c r="B2028" s="110"/>
      <c r="C2028" s="9"/>
      <c r="D2028" s="23"/>
      <c r="E2028" s="23"/>
    </row>
    <row r="2029" spans="2:5" x14ac:dyDescent="0.25">
      <c r="B2029" s="110"/>
      <c r="C2029" s="9"/>
      <c r="D2029" s="23"/>
      <c r="E2029" s="23"/>
    </row>
    <row r="2030" spans="2:5" x14ac:dyDescent="0.25">
      <c r="B2030" s="110"/>
      <c r="C2030" s="9"/>
      <c r="D2030" s="23"/>
      <c r="E2030" s="23"/>
    </row>
    <row r="2031" spans="2:5" x14ac:dyDescent="0.25">
      <c r="B2031" s="110"/>
      <c r="C2031" s="9"/>
      <c r="D2031" s="23"/>
      <c r="E2031" s="23"/>
    </row>
    <row r="2032" spans="2:5" x14ac:dyDescent="0.25">
      <c r="B2032" s="110"/>
      <c r="C2032" s="9"/>
      <c r="D2032" s="23"/>
      <c r="E2032" s="23"/>
    </row>
    <row r="2033" spans="2:5" x14ac:dyDescent="0.25">
      <c r="B2033" s="110"/>
      <c r="C2033" s="9"/>
      <c r="D2033" s="23"/>
      <c r="E2033" s="23"/>
    </row>
    <row r="2034" spans="2:5" x14ac:dyDescent="0.25">
      <c r="B2034" s="110"/>
      <c r="C2034" s="9"/>
      <c r="D2034" s="23"/>
      <c r="E2034" s="23"/>
    </row>
    <row r="2035" spans="2:5" x14ac:dyDescent="0.25">
      <c r="B2035" s="110"/>
      <c r="C2035" s="9"/>
      <c r="D2035" s="23"/>
      <c r="E2035" s="23"/>
    </row>
    <row r="2036" spans="2:5" x14ac:dyDescent="0.25">
      <c r="B2036" s="110"/>
      <c r="C2036" s="9"/>
      <c r="D2036" s="23"/>
      <c r="E2036" s="23"/>
    </row>
    <row r="2037" spans="2:5" x14ac:dyDescent="0.25">
      <c r="B2037" s="110"/>
      <c r="C2037" s="9"/>
      <c r="D2037" s="23"/>
      <c r="E2037" s="23"/>
    </row>
    <row r="2038" spans="2:5" x14ac:dyDescent="0.25">
      <c r="B2038" s="110"/>
      <c r="C2038" s="9"/>
      <c r="D2038" s="23"/>
      <c r="E2038" s="23"/>
    </row>
    <row r="2039" spans="2:5" x14ac:dyDescent="0.25">
      <c r="B2039" s="110"/>
      <c r="C2039" s="9"/>
      <c r="D2039" s="23"/>
      <c r="E2039" s="23"/>
    </row>
    <row r="2040" spans="2:5" x14ac:dyDescent="0.25">
      <c r="B2040" s="110"/>
      <c r="C2040" s="9"/>
      <c r="D2040" s="23"/>
      <c r="E2040" s="23"/>
    </row>
    <row r="2041" spans="2:5" x14ac:dyDescent="0.25">
      <c r="B2041" s="110"/>
      <c r="C2041" s="9"/>
      <c r="D2041" s="23"/>
      <c r="E2041" s="23"/>
    </row>
    <row r="2042" spans="2:5" x14ac:dyDescent="0.25">
      <c r="B2042" s="110"/>
      <c r="C2042" s="9"/>
      <c r="D2042" s="23"/>
      <c r="E2042" s="23"/>
    </row>
    <row r="2043" spans="2:5" x14ac:dyDescent="0.25">
      <c r="B2043" s="110"/>
      <c r="C2043" s="9"/>
      <c r="D2043" s="23"/>
      <c r="E2043" s="23"/>
    </row>
    <row r="2044" spans="2:5" x14ac:dyDescent="0.25">
      <c r="B2044" s="110"/>
      <c r="C2044" s="9"/>
      <c r="D2044" s="23"/>
      <c r="E2044" s="23"/>
    </row>
    <row r="2045" spans="2:5" x14ac:dyDescent="0.25">
      <c r="B2045" s="110"/>
      <c r="C2045" s="9"/>
      <c r="D2045" s="23"/>
      <c r="E2045" s="23"/>
    </row>
    <row r="2046" spans="2:5" x14ac:dyDescent="0.25">
      <c r="B2046" s="110"/>
      <c r="C2046" s="9"/>
      <c r="D2046" s="23"/>
      <c r="E2046" s="23"/>
    </row>
    <row r="2047" spans="2:5" x14ac:dyDescent="0.25">
      <c r="B2047" s="110"/>
      <c r="C2047" s="9"/>
      <c r="D2047" s="23"/>
      <c r="E2047" s="23"/>
    </row>
    <row r="2048" spans="2:5" x14ac:dyDescent="0.25">
      <c r="B2048" s="110"/>
      <c r="C2048" s="9"/>
      <c r="D2048" s="23"/>
      <c r="E2048" s="23"/>
    </row>
    <row r="2049" spans="2:5" x14ac:dyDescent="0.25">
      <c r="B2049" s="110"/>
      <c r="C2049" s="9"/>
      <c r="D2049" s="23"/>
      <c r="E2049" s="23"/>
    </row>
    <row r="2050" spans="2:5" x14ac:dyDescent="0.25">
      <c r="B2050" s="110"/>
      <c r="C2050" s="9"/>
      <c r="D2050" s="23"/>
      <c r="E2050" s="23"/>
    </row>
    <row r="2051" spans="2:5" x14ac:dyDescent="0.25">
      <c r="B2051" s="110"/>
      <c r="C2051" s="9"/>
      <c r="D2051" s="23"/>
      <c r="E2051" s="23"/>
    </row>
    <row r="2052" spans="2:5" x14ac:dyDescent="0.25">
      <c r="B2052" s="110"/>
      <c r="C2052" s="9"/>
      <c r="D2052" s="23"/>
      <c r="E2052" s="23"/>
    </row>
    <row r="2053" spans="2:5" x14ac:dyDescent="0.25">
      <c r="B2053" s="110"/>
      <c r="C2053" s="9"/>
      <c r="D2053" s="23"/>
      <c r="E2053" s="23"/>
    </row>
    <row r="2054" spans="2:5" x14ac:dyDescent="0.25">
      <c r="B2054" s="110"/>
      <c r="C2054" s="9"/>
      <c r="D2054" s="23"/>
      <c r="E2054" s="23"/>
    </row>
    <row r="2055" spans="2:5" x14ac:dyDescent="0.25">
      <c r="B2055" s="110"/>
      <c r="C2055" s="9"/>
      <c r="D2055" s="23"/>
      <c r="E2055" s="23"/>
    </row>
    <row r="2056" spans="2:5" x14ac:dyDescent="0.25">
      <c r="B2056" s="110"/>
      <c r="C2056" s="9"/>
      <c r="D2056" s="23"/>
      <c r="E2056" s="23"/>
    </row>
    <row r="2057" spans="2:5" x14ac:dyDescent="0.25">
      <c r="B2057" s="110"/>
      <c r="C2057" s="9"/>
      <c r="D2057" s="23"/>
      <c r="E2057" s="23"/>
    </row>
    <row r="2058" spans="2:5" x14ac:dyDescent="0.25">
      <c r="B2058" s="110"/>
      <c r="C2058" s="9"/>
      <c r="D2058" s="23"/>
      <c r="E2058" s="23"/>
    </row>
    <row r="2059" spans="2:5" x14ac:dyDescent="0.25">
      <c r="B2059" s="110"/>
      <c r="C2059" s="9"/>
      <c r="D2059" s="23"/>
      <c r="E2059" s="23"/>
    </row>
    <row r="2060" spans="2:5" x14ac:dyDescent="0.25">
      <c r="B2060" s="110"/>
      <c r="C2060" s="9"/>
      <c r="D2060" s="23"/>
      <c r="E2060" s="23"/>
    </row>
    <row r="2061" spans="2:5" x14ac:dyDescent="0.25">
      <c r="B2061" s="110"/>
      <c r="C2061" s="9"/>
      <c r="D2061" s="23"/>
      <c r="E2061" s="23"/>
    </row>
    <row r="2062" spans="2:5" x14ac:dyDescent="0.25">
      <c r="B2062" s="110"/>
      <c r="C2062" s="9"/>
      <c r="D2062" s="23"/>
      <c r="E2062" s="23"/>
    </row>
    <row r="2063" spans="2:5" x14ac:dyDescent="0.25">
      <c r="B2063" s="110"/>
      <c r="C2063" s="9"/>
      <c r="D2063" s="23"/>
      <c r="E2063" s="23"/>
    </row>
    <row r="2064" spans="2:5" x14ac:dyDescent="0.25">
      <c r="B2064" s="110"/>
      <c r="C2064" s="9"/>
      <c r="D2064" s="23"/>
      <c r="E2064" s="23"/>
    </row>
    <row r="2065" spans="2:5" x14ac:dyDescent="0.25">
      <c r="B2065" s="110"/>
      <c r="C2065" s="9"/>
      <c r="D2065" s="23"/>
      <c r="E2065" s="23"/>
    </row>
    <row r="2066" spans="2:5" x14ac:dyDescent="0.25">
      <c r="B2066" s="110"/>
      <c r="C2066" s="9"/>
      <c r="D2066" s="23"/>
      <c r="E2066" s="23"/>
    </row>
    <row r="2067" spans="2:5" x14ac:dyDescent="0.25">
      <c r="B2067" s="110"/>
      <c r="C2067" s="9"/>
      <c r="D2067" s="23"/>
      <c r="E2067" s="23"/>
    </row>
    <row r="2068" spans="2:5" x14ac:dyDescent="0.25">
      <c r="B2068" s="110"/>
      <c r="C2068" s="9"/>
      <c r="D2068" s="23"/>
      <c r="E2068" s="23"/>
    </row>
    <row r="2069" spans="2:5" x14ac:dyDescent="0.25">
      <c r="B2069" s="110"/>
      <c r="C2069" s="9"/>
      <c r="D2069" s="23"/>
      <c r="E2069" s="23"/>
    </row>
    <row r="2070" spans="2:5" x14ac:dyDescent="0.25">
      <c r="B2070" s="110"/>
      <c r="C2070" s="9"/>
      <c r="D2070" s="23"/>
      <c r="E2070" s="23"/>
    </row>
    <row r="2071" spans="2:5" x14ac:dyDescent="0.25">
      <c r="B2071" s="110"/>
      <c r="C2071" s="9"/>
      <c r="D2071" s="23"/>
      <c r="E2071" s="23"/>
    </row>
    <row r="2072" spans="2:5" x14ac:dyDescent="0.25">
      <c r="B2072" s="110"/>
      <c r="C2072" s="9"/>
      <c r="D2072" s="23"/>
      <c r="E2072" s="23"/>
    </row>
    <row r="2073" spans="2:5" x14ac:dyDescent="0.25">
      <c r="B2073" s="110"/>
      <c r="C2073" s="9"/>
      <c r="D2073" s="23"/>
      <c r="E2073" s="23"/>
    </row>
    <row r="2074" spans="2:5" x14ac:dyDescent="0.25">
      <c r="B2074" s="110"/>
      <c r="C2074" s="9"/>
      <c r="D2074" s="23"/>
      <c r="E2074" s="23"/>
    </row>
    <row r="2075" spans="2:5" x14ac:dyDescent="0.25">
      <c r="B2075" s="110"/>
      <c r="C2075" s="9"/>
      <c r="D2075" s="23"/>
      <c r="E2075" s="23"/>
    </row>
    <row r="2076" spans="2:5" x14ac:dyDescent="0.25">
      <c r="B2076" s="110"/>
      <c r="C2076" s="9"/>
      <c r="D2076" s="23"/>
      <c r="E2076" s="23"/>
    </row>
    <row r="2077" spans="2:5" x14ac:dyDescent="0.25">
      <c r="B2077" s="110"/>
      <c r="C2077" s="9"/>
      <c r="D2077" s="23"/>
      <c r="E2077" s="23"/>
    </row>
    <row r="2078" spans="2:5" x14ac:dyDescent="0.25">
      <c r="B2078" s="110"/>
      <c r="C2078" s="9"/>
      <c r="D2078" s="23"/>
      <c r="E2078" s="23"/>
    </row>
    <row r="2079" spans="2:5" x14ac:dyDescent="0.25">
      <c r="B2079" s="110"/>
      <c r="C2079" s="9"/>
      <c r="D2079" s="23"/>
      <c r="E2079" s="23"/>
    </row>
    <row r="2080" spans="2:5" x14ac:dyDescent="0.25">
      <c r="B2080" s="110"/>
      <c r="C2080" s="9"/>
      <c r="D2080" s="23"/>
      <c r="E2080" s="23"/>
    </row>
    <row r="2081" spans="2:5" x14ac:dyDescent="0.25">
      <c r="B2081" s="110"/>
      <c r="C2081" s="9"/>
      <c r="D2081" s="23"/>
      <c r="E2081" s="23"/>
    </row>
    <row r="2082" spans="2:5" x14ac:dyDescent="0.25">
      <c r="B2082" s="110"/>
      <c r="C2082" s="9"/>
      <c r="D2082" s="23"/>
      <c r="E2082" s="23"/>
    </row>
    <row r="2083" spans="2:5" x14ac:dyDescent="0.25">
      <c r="B2083" s="110"/>
      <c r="C2083" s="9"/>
      <c r="D2083" s="23"/>
      <c r="E2083" s="23"/>
    </row>
    <row r="2084" spans="2:5" x14ac:dyDescent="0.25">
      <c r="B2084" s="110"/>
      <c r="C2084" s="9"/>
      <c r="D2084" s="23"/>
      <c r="E2084" s="23"/>
    </row>
    <row r="2085" spans="2:5" x14ac:dyDescent="0.25">
      <c r="B2085" s="110"/>
      <c r="C2085" s="9"/>
      <c r="D2085" s="23"/>
      <c r="E2085" s="23"/>
    </row>
    <row r="2086" spans="2:5" x14ac:dyDescent="0.25">
      <c r="B2086" s="110"/>
      <c r="C2086" s="9"/>
      <c r="D2086" s="23"/>
      <c r="E2086" s="23"/>
    </row>
    <row r="2087" spans="2:5" x14ac:dyDescent="0.25">
      <c r="B2087" s="110"/>
      <c r="C2087" s="9"/>
      <c r="D2087" s="23"/>
      <c r="E2087" s="23"/>
    </row>
    <row r="2088" spans="2:5" x14ac:dyDescent="0.25">
      <c r="B2088" s="110"/>
      <c r="C2088" s="9"/>
      <c r="D2088" s="23"/>
      <c r="E2088" s="23"/>
    </row>
    <row r="2089" spans="2:5" x14ac:dyDescent="0.25">
      <c r="B2089" s="110"/>
      <c r="C2089" s="9"/>
      <c r="D2089" s="23"/>
      <c r="E2089" s="23"/>
    </row>
    <row r="2090" spans="2:5" x14ac:dyDescent="0.25">
      <c r="B2090" s="110"/>
      <c r="C2090" s="9"/>
      <c r="D2090" s="23"/>
      <c r="E2090" s="23"/>
    </row>
    <row r="2091" spans="2:5" x14ac:dyDescent="0.25">
      <c r="B2091" s="110"/>
      <c r="C2091" s="9"/>
      <c r="D2091" s="23"/>
      <c r="E2091" s="23"/>
    </row>
    <row r="2092" spans="2:5" x14ac:dyDescent="0.25">
      <c r="B2092" s="110"/>
      <c r="C2092" s="9"/>
      <c r="D2092" s="23"/>
      <c r="E2092" s="23"/>
    </row>
    <row r="2093" spans="2:5" x14ac:dyDescent="0.25">
      <c r="B2093" s="110"/>
      <c r="C2093" s="9"/>
      <c r="D2093" s="23"/>
      <c r="E2093" s="23"/>
    </row>
    <row r="2094" spans="2:5" x14ac:dyDescent="0.25">
      <c r="B2094" s="110"/>
      <c r="C2094" s="9"/>
      <c r="D2094" s="23"/>
      <c r="E2094" s="23"/>
    </row>
    <row r="2095" spans="2:5" x14ac:dyDescent="0.25">
      <c r="B2095" s="110"/>
      <c r="C2095" s="9"/>
      <c r="D2095" s="23"/>
      <c r="E2095" s="23"/>
    </row>
    <row r="2096" spans="2:5" x14ac:dyDescent="0.25">
      <c r="B2096" s="110"/>
      <c r="C2096" s="9"/>
      <c r="D2096" s="23"/>
      <c r="E2096" s="23"/>
    </row>
    <row r="2097" spans="2:5" x14ac:dyDescent="0.25">
      <c r="B2097" s="110"/>
      <c r="C2097" s="9"/>
      <c r="D2097" s="23"/>
      <c r="E2097" s="23"/>
    </row>
    <row r="2098" spans="2:5" x14ac:dyDescent="0.25">
      <c r="B2098" s="110"/>
      <c r="C2098" s="9"/>
      <c r="D2098" s="23"/>
      <c r="E2098" s="23"/>
    </row>
    <row r="2099" spans="2:5" x14ac:dyDescent="0.25">
      <c r="B2099" s="110"/>
      <c r="C2099" s="9"/>
      <c r="D2099" s="23"/>
      <c r="E2099" s="23"/>
    </row>
    <row r="2100" spans="2:5" x14ac:dyDescent="0.25">
      <c r="B2100" s="110"/>
      <c r="C2100" s="9"/>
      <c r="D2100" s="23"/>
      <c r="E2100" s="23"/>
    </row>
    <row r="2101" spans="2:5" x14ac:dyDescent="0.25">
      <c r="B2101" s="110"/>
      <c r="C2101" s="9"/>
      <c r="D2101" s="23"/>
      <c r="E2101" s="23"/>
    </row>
    <row r="2102" spans="2:5" x14ac:dyDescent="0.25">
      <c r="B2102" s="110"/>
      <c r="C2102" s="9"/>
      <c r="D2102" s="23"/>
      <c r="E2102" s="23"/>
    </row>
    <row r="2103" spans="2:5" x14ac:dyDescent="0.25">
      <c r="B2103" s="110"/>
      <c r="C2103" s="9"/>
      <c r="D2103" s="23"/>
      <c r="E2103" s="23"/>
    </row>
    <row r="2104" spans="2:5" x14ac:dyDescent="0.25">
      <c r="B2104" s="110"/>
      <c r="C2104" s="9"/>
      <c r="D2104" s="23"/>
      <c r="E2104" s="23"/>
    </row>
    <row r="2105" spans="2:5" x14ac:dyDescent="0.25">
      <c r="B2105" s="110"/>
      <c r="C2105" s="9"/>
      <c r="D2105" s="23"/>
      <c r="E2105" s="23"/>
    </row>
    <row r="2106" spans="2:5" x14ac:dyDescent="0.25">
      <c r="B2106" s="110"/>
      <c r="C2106" s="9"/>
      <c r="D2106" s="23"/>
      <c r="E2106" s="23"/>
    </row>
    <row r="2107" spans="2:5" x14ac:dyDescent="0.25">
      <c r="B2107" s="110"/>
      <c r="C2107" s="9"/>
      <c r="D2107" s="23"/>
      <c r="E2107" s="23"/>
    </row>
    <row r="2108" spans="2:5" x14ac:dyDescent="0.25">
      <c r="B2108" s="110"/>
      <c r="C2108" s="9"/>
      <c r="D2108" s="23"/>
      <c r="E2108" s="23"/>
    </row>
    <row r="2109" spans="2:5" x14ac:dyDescent="0.25">
      <c r="B2109" s="110"/>
      <c r="C2109" s="9"/>
      <c r="D2109" s="23"/>
      <c r="E2109" s="23"/>
    </row>
    <row r="2110" spans="2:5" x14ac:dyDescent="0.25">
      <c r="B2110" s="110"/>
      <c r="C2110" s="9"/>
      <c r="D2110" s="23"/>
      <c r="E2110" s="23"/>
    </row>
    <row r="2111" spans="2:5" x14ac:dyDescent="0.25">
      <c r="B2111" s="110"/>
      <c r="C2111" s="9"/>
      <c r="D2111" s="23"/>
      <c r="E2111" s="23"/>
    </row>
    <row r="2112" spans="2:5" x14ac:dyDescent="0.25">
      <c r="B2112" s="110"/>
      <c r="C2112" s="9"/>
      <c r="D2112" s="23"/>
      <c r="E2112" s="23"/>
    </row>
    <row r="2113" spans="2:5" x14ac:dyDescent="0.25">
      <c r="B2113" s="110"/>
      <c r="C2113" s="9"/>
      <c r="D2113" s="23"/>
      <c r="E2113" s="23"/>
    </row>
  </sheetData>
  <mergeCells count="3">
    <mergeCell ref="A5:F5"/>
    <mergeCell ref="D2:F2"/>
    <mergeCell ref="D1:F1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view="pageBreakPreview" topLeftCell="A41" zoomScale="90" zoomScaleNormal="75" zoomScaleSheetLayoutView="90" workbookViewId="0">
      <selection activeCell="S53" sqref="S53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6.5703125" style="107" customWidth="1"/>
    <col min="6" max="6" width="15.5703125" style="4" customWidth="1"/>
    <col min="7" max="16384" width="9.28515625" style="4"/>
  </cols>
  <sheetData>
    <row r="1" spans="1:8" ht="17.45" customHeight="1" x14ac:dyDescent="0.25">
      <c r="B1" s="364"/>
      <c r="C1" s="364"/>
      <c r="D1" s="555" t="s">
        <v>551</v>
      </c>
      <c r="E1" s="548"/>
      <c r="F1" s="548"/>
    </row>
    <row r="2" spans="1:8" ht="96" customHeight="1" x14ac:dyDescent="0.2">
      <c r="B2" s="239"/>
      <c r="C2" s="239"/>
      <c r="D2" s="543" t="s">
        <v>676</v>
      </c>
      <c r="E2" s="544"/>
      <c r="F2" s="544"/>
    </row>
    <row r="3" spans="1:8" ht="18.75" customHeight="1" x14ac:dyDescent="0.25">
      <c r="B3" s="556"/>
      <c r="C3" s="557"/>
      <c r="D3" s="557"/>
      <c r="E3" s="557"/>
      <c r="F3" s="558"/>
    </row>
    <row r="4" spans="1:8" ht="12.75" x14ac:dyDescent="0.2">
      <c r="D4" s="561"/>
      <c r="E4" s="561"/>
    </row>
    <row r="5" spans="1:8" ht="12.75" x14ac:dyDescent="0.2">
      <c r="D5" s="157"/>
      <c r="E5" s="157"/>
    </row>
    <row r="6" spans="1:8" ht="78.75" customHeight="1" x14ac:dyDescent="0.2">
      <c r="A6" s="563" t="s">
        <v>765</v>
      </c>
      <c r="B6" s="563"/>
      <c r="C6" s="563"/>
      <c r="D6" s="548"/>
      <c r="E6" s="548"/>
      <c r="F6" s="548"/>
      <c r="G6"/>
      <c r="H6"/>
    </row>
    <row r="7" spans="1:8" ht="4.1500000000000004" hidden="1" customHeight="1" thickBot="1" x14ac:dyDescent="0.25">
      <c r="A7" s="5"/>
      <c r="B7" s="6"/>
      <c r="C7" s="6"/>
      <c r="E7" s="562"/>
      <c r="F7" s="562"/>
      <c r="G7" s="562"/>
      <c r="H7" s="562"/>
    </row>
    <row r="8" spans="1:8" ht="27" customHeight="1" thickBot="1" x14ac:dyDescent="0.25">
      <c r="A8" s="5"/>
      <c r="B8" s="6"/>
      <c r="C8" s="6"/>
      <c r="E8" s="4"/>
      <c r="F8" s="8" t="s">
        <v>142</v>
      </c>
      <c r="G8" s="32"/>
      <c r="H8" s="32"/>
    </row>
    <row r="9" spans="1:8" ht="35.1" customHeight="1" x14ac:dyDescent="0.2">
      <c r="A9" s="564" t="s">
        <v>69</v>
      </c>
      <c r="B9" s="566" t="s">
        <v>0</v>
      </c>
      <c r="C9" s="568" t="s">
        <v>20</v>
      </c>
      <c r="D9" s="570" t="s">
        <v>567</v>
      </c>
      <c r="E9" s="559" t="s">
        <v>586</v>
      </c>
      <c r="F9" s="559" t="s">
        <v>675</v>
      </c>
    </row>
    <row r="10" spans="1:8" ht="13.9" customHeight="1" thickBot="1" x14ac:dyDescent="0.25">
      <c r="A10" s="565"/>
      <c r="B10" s="567"/>
      <c r="C10" s="569"/>
      <c r="D10" s="571"/>
      <c r="E10" s="560"/>
      <c r="F10" s="560"/>
    </row>
    <row r="11" spans="1:8" ht="25.5" customHeight="1" thickBot="1" x14ac:dyDescent="0.25">
      <c r="A11" s="145">
        <v>1</v>
      </c>
      <c r="B11" s="146">
        <v>2</v>
      </c>
      <c r="C11" s="147">
        <v>3</v>
      </c>
      <c r="D11" s="144">
        <v>4</v>
      </c>
      <c r="E11" s="148">
        <v>5</v>
      </c>
      <c r="F11" s="144">
        <v>6</v>
      </c>
    </row>
    <row r="12" spans="1:8" ht="33" customHeight="1" x14ac:dyDescent="0.2">
      <c r="A12" s="195" t="s">
        <v>24</v>
      </c>
      <c r="B12" s="213" t="s">
        <v>28</v>
      </c>
      <c r="C12" s="214"/>
      <c r="D12" s="206">
        <f>D13+D14+D15+D16+D17+D18</f>
        <v>477557.1</v>
      </c>
      <c r="E12" s="206">
        <f t="shared" ref="E12:F12" si="0">E13+E14+E15+E16+E17+E18</f>
        <v>402719.4</v>
      </c>
      <c r="F12" s="206">
        <f t="shared" si="0"/>
        <v>388884.8</v>
      </c>
    </row>
    <row r="13" spans="1:8" ht="45" customHeight="1" x14ac:dyDescent="0.2">
      <c r="A13" s="196" t="s">
        <v>51</v>
      </c>
      <c r="B13" s="127" t="s">
        <v>28</v>
      </c>
      <c r="C13" s="128" t="s">
        <v>29</v>
      </c>
      <c r="D13" s="207">
        <f>'Функц. 2026-2028'!F12</f>
        <v>9356.1</v>
      </c>
      <c r="E13" s="140">
        <f>'Функц. 2026-2028'!H12</f>
        <v>9079</v>
      </c>
      <c r="F13" s="140">
        <f>'Функц. 2026-2028'!J12</f>
        <v>9079</v>
      </c>
    </row>
    <row r="14" spans="1:8" ht="63.75" customHeight="1" x14ac:dyDescent="0.2">
      <c r="A14" s="196" t="s">
        <v>52</v>
      </c>
      <c r="B14" s="127" t="s">
        <v>28</v>
      </c>
      <c r="C14" s="128" t="s">
        <v>7</v>
      </c>
      <c r="D14" s="207">
        <f>'Функц. 2026-2028'!F19</f>
        <v>17169.400000000001</v>
      </c>
      <c r="E14" s="140">
        <f>'Функц. 2026-2028'!H19</f>
        <v>16170.399999999998</v>
      </c>
      <c r="F14" s="140">
        <f>'Функц. 2026-2028'!J19</f>
        <v>16247.8</v>
      </c>
    </row>
    <row r="15" spans="1:8" ht="62.25" customHeight="1" x14ac:dyDescent="0.2">
      <c r="A15" s="196" t="s">
        <v>629</v>
      </c>
      <c r="B15" s="127" t="s">
        <v>28</v>
      </c>
      <c r="C15" s="128" t="s">
        <v>47</v>
      </c>
      <c r="D15" s="207">
        <f>'Функц. 2026-2028'!F37</f>
        <v>116594.8</v>
      </c>
      <c r="E15" s="154">
        <f>'Функц. 2026-2028'!H37</f>
        <v>105697.5</v>
      </c>
      <c r="F15" s="154">
        <f>'Функц. 2026-2028'!J37</f>
        <v>112360.7</v>
      </c>
    </row>
    <row r="16" spans="1:8" ht="46.5" customHeight="1" x14ac:dyDescent="0.2">
      <c r="A16" s="196" t="s">
        <v>70</v>
      </c>
      <c r="B16" s="127" t="s">
        <v>28</v>
      </c>
      <c r="C16" s="128" t="s">
        <v>91</v>
      </c>
      <c r="D16" s="207">
        <f>'Функц. 2026-2028'!F69</f>
        <v>42595.4</v>
      </c>
      <c r="E16" s="154">
        <f>'Функц. 2026-2028'!H69</f>
        <v>40184.800000000003</v>
      </c>
      <c r="F16" s="154">
        <f>'Функц. 2026-2028'!J69</f>
        <v>40324.400000000001</v>
      </c>
    </row>
    <row r="17" spans="1:6" ht="25.5" customHeight="1" x14ac:dyDescent="0.2">
      <c r="A17" s="196" t="s">
        <v>71</v>
      </c>
      <c r="B17" s="127" t="s">
        <v>28</v>
      </c>
      <c r="C17" s="128">
        <v>11</v>
      </c>
      <c r="D17" s="207">
        <f>'Функц. 2026-2028'!F101</f>
        <v>1000</v>
      </c>
      <c r="E17" s="154">
        <f>'Функц. 2026-2028'!H101</f>
        <v>0</v>
      </c>
      <c r="F17" s="154">
        <f>'Функц. 2026-2028'!J101</f>
        <v>0</v>
      </c>
    </row>
    <row r="18" spans="1:6" ht="28.5" customHeight="1" x14ac:dyDescent="0.2">
      <c r="A18" s="196" t="s">
        <v>145</v>
      </c>
      <c r="B18" s="127" t="s">
        <v>28</v>
      </c>
      <c r="C18" s="128">
        <v>13</v>
      </c>
      <c r="D18" s="207">
        <f>'Функц. 2026-2028'!F106</f>
        <v>290841.39999999997</v>
      </c>
      <c r="E18" s="154">
        <f>'Функц. 2026-2028'!H106</f>
        <v>231587.69999999998</v>
      </c>
      <c r="F18" s="154">
        <f>'Функц. 2026-2028'!J106</f>
        <v>210872.9</v>
      </c>
    </row>
    <row r="19" spans="1:6" ht="25.5" customHeight="1" x14ac:dyDescent="0.2">
      <c r="A19" s="197" t="s">
        <v>11</v>
      </c>
      <c r="B19" s="129" t="s">
        <v>29</v>
      </c>
      <c r="C19" s="126"/>
      <c r="D19" s="208">
        <f>D20+D21</f>
        <v>6476.5</v>
      </c>
      <c r="E19" s="139">
        <f>E20+E21</f>
        <v>7185.4</v>
      </c>
      <c r="F19" s="139">
        <f>F20+F21</f>
        <v>9056.1</v>
      </c>
    </row>
    <row r="20" spans="1:6" ht="23.25" customHeight="1" x14ac:dyDescent="0.2">
      <c r="A20" s="198" t="s">
        <v>72</v>
      </c>
      <c r="B20" s="127" t="s">
        <v>29</v>
      </c>
      <c r="C20" s="128" t="s">
        <v>7</v>
      </c>
      <c r="D20" s="207">
        <f>'Функц. 2026-2028'!F194</f>
        <v>6392.5</v>
      </c>
      <c r="E20" s="154">
        <f>'Функц. 2026-2028'!H194</f>
        <v>7101.4</v>
      </c>
      <c r="F20" s="154">
        <f>'Функц. 2026-2028'!J194</f>
        <v>8972.1</v>
      </c>
    </row>
    <row r="21" spans="1:6" ht="26.25" customHeight="1" x14ac:dyDescent="0.2">
      <c r="A21" s="196" t="s">
        <v>73</v>
      </c>
      <c r="B21" s="127" t="s">
        <v>29</v>
      </c>
      <c r="C21" s="128" t="s">
        <v>47</v>
      </c>
      <c r="D21" s="207">
        <f>'Функц. 2026-2028'!F201</f>
        <v>84</v>
      </c>
      <c r="E21" s="154">
        <f>'Функц. 2026-2028'!H201</f>
        <v>84</v>
      </c>
      <c r="F21" s="154">
        <f>'Функц. 2026-2028'!J201</f>
        <v>84</v>
      </c>
    </row>
    <row r="22" spans="1:6" ht="42" customHeight="1" x14ac:dyDescent="0.2">
      <c r="A22" s="197" t="s">
        <v>44</v>
      </c>
      <c r="B22" s="129" t="s">
        <v>7</v>
      </c>
      <c r="C22" s="126"/>
      <c r="D22" s="208">
        <f>D23+D25+D24</f>
        <v>65363.5</v>
      </c>
      <c r="E22" s="139">
        <f>E23+E25+E24</f>
        <v>56596.2</v>
      </c>
      <c r="F22" s="139">
        <f>F23+F25+F24</f>
        <v>67442.8</v>
      </c>
    </row>
    <row r="23" spans="1:6" ht="42.75" customHeight="1" x14ac:dyDescent="0.2">
      <c r="A23" s="196" t="s">
        <v>350</v>
      </c>
      <c r="B23" s="127" t="s">
        <v>7</v>
      </c>
      <c r="C23" s="128" t="s">
        <v>22</v>
      </c>
      <c r="D23" s="207">
        <f>'Функц. 2026-2028'!F209</f>
        <v>2100</v>
      </c>
      <c r="E23" s="154">
        <f>'Функц. 2026-2028'!H209</f>
        <v>1179</v>
      </c>
      <c r="F23" s="154">
        <f>'Функц. 2026-2028'!J209</f>
        <v>1180</v>
      </c>
    </row>
    <row r="24" spans="1:6" ht="42.75" customHeight="1" x14ac:dyDescent="0.2">
      <c r="A24" s="199" t="s">
        <v>349</v>
      </c>
      <c r="B24" s="127" t="s">
        <v>7</v>
      </c>
      <c r="C24" s="128" t="s">
        <v>35</v>
      </c>
      <c r="D24" s="207">
        <f>'Функц. 2026-2028'!F224</f>
        <v>36358.699999999997</v>
      </c>
      <c r="E24" s="154">
        <f>'Функц. 2026-2028'!H224</f>
        <v>35672.699999999997</v>
      </c>
      <c r="F24" s="154">
        <f>'Функц. 2026-2028'!J224</f>
        <v>38033</v>
      </c>
    </row>
    <row r="25" spans="1:6" ht="42.75" customHeight="1" x14ac:dyDescent="0.2">
      <c r="A25" s="196" t="s">
        <v>74</v>
      </c>
      <c r="B25" s="127" t="s">
        <v>7</v>
      </c>
      <c r="C25" s="128">
        <v>14</v>
      </c>
      <c r="D25" s="207">
        <f>'Функц. 2026-2028'!F254</f>
        <v>26904.799999999999</v>
      </c>
      <c r="E25" s="154">
        <f>'Функц. 2026-2028'!H254</f>
        <v>19744.5</v>
      </c>
      <c r="F25" s="154">
        <f>'Функц. 2026-2028'!J254</f>
        <v>28229.8</v>
      </c>
    </row>
    <row r="26" spans="1:6" ht="26.25" customHeight="1" x14ac:dyDescent="0.2">
      <c r="A26" s="197" t="s">
        <v>43</v>
      </c>
      <c r="B26" s="129" t="s">
        <v>47</v>
      </c>
      <c r="C26" s="126"/>
      <c r="D26" s="208">
        <f>D28+D31+D29+D30+D27</f>
        <v>270334.39999999997</v>
      </c>
      <c r="E26" s="139">
        <f>E28+E31+E29+E30+E27</f>
        <v>137092.30000000002</v>
      </c>
      <c r="F26" s="139">
        <f>F28+F31+F29+F30+F27</f>
        <v>137259.80000000002</v>
      </c>
    </row>
    <row r="27" spans="1:6" ht="26.25" customHeight="1" x14ac:dyDescent="0.3">
      <c r="A27" s="200" t="s">
        <v>141</v>
      </c>
      <c r="B27" s="130" t="s">
        <v>47</v>
      </c>
      <c r="C27" s="131" t="s">
        <v>5</v>
      </c>
      <c r="D27" s="207">
        <f>'Функц. 2026-2028'!F266</f>
        <v>823</v>
      </c>
      <c r="E27" s="154">
        <f>'Функц. 2026-2028'!H266</f>
        <v>823</v>
      </c>
      <c r="F27" s="154">
        <f>'Функц. 2026-2028'!J266</f>
        <v>823</v>
      </c>
    </row>
    <row r="28" spans="1:6" ht="27.75" customHeight="1" x14ac:dyDescent="0.2">
      <c r="A28" s="196" t="s">
        <v>75</v>
      </c>
      <c r="B28" s="127" t="s">
        <v>47</v>
      </c>
      <c r="C28" s="128" t="s">
        <v>16</v>
      </c>
      <c r="D28" s="207">
        <f>'Функц. 2026-2028'!F275</f>
        <v>36536.6</v>
      </c>
      <c r="E28" s="154">
        <f>'Функц. 2026-2028'!H275</f>
        <v>36870.5</v>
      </c>
      <c r="F28" s="154">
        <f>'Функц. 2026-2028'!J275</f>
        <v>36871.200000000004</v>
      </c>
    </row>
    <row r="29" spans="1:6" ht="24" customHeight="1" x14ac:dyDescent="0.2">
      <c r="A29" s="198" t="s">
        <v>76</v>
      </c>
      <c r="B29" s="127" t="s">
        <v>47</v>
      </c>
      <c r="C29" s="128" t="s">
        <v>22</v>
      </c>
      <c r="D29" s="207">
        <f>'Функц. 2026-2028'!F294</f>
        <v>228763</v>
      </c>
      <c r="E29" s="154">
        <f>'Функц. 2026-2028'!H294</f>
        <v>95109</v>
      </c>
      <c r="F29" s="154">
        <f>'Функц. 2026-2028'!J294</f>
        <v>95160.7</v>
      </c>
    </row>
    <row r="30" spans="1:6" ht="24" customHeight="1" x14ac:dyDescent="0.2">
      <c r="A30" s="198" t="s">
        <v>94</v>
      </c>
      <c r="B30" s="127" t="s">
        <v>47</v>
      </c>
      <c r="C30" s="128">
        <v>10</v>
      </c>
      <c r="D30" s="207">
        <f>'Функц. 2026-2028'!F329</f>
        <v>3120.1</v>
      </c>
      <c r="E30" s="154">
        <f>'Функц. 2026-2028'!H329</f>
        <v>3198.1</v>
      </c>
      <c r="F30" s="154">
        <f>'Функц. 2026-2028'!J329</f>
        <v>3313.2</v>
      </c>
    </row>
    <row r="31" spans="1:6" ht="26.25" customHeight="1" x14ac:dyDescent="0.2">
      <c r="A31" s="196" t="s">
        <v>77</v>
      </c>
      <c r="B31" s="127" t="s">
        <v>47</v>
      </c>
      <c r="C31" s="128">
        <v>12</v>
      </c>
      <c r="D31" s="207">
        <f>'Функц. 2026-2028'!F344</f>
        <v>1091.7</v>
      </c>
      <c r="E31" s="154">
        <f>'Функц. 2026-2028'!H344</f>
        <v>1091.7</v>
      </c>
      <c r="F31" s="154">
        <f>'Функц. 2026-2028'!J344</f>
        <v>1091.7</v>
      </c>
    </row>
    <row r="32" spans="1:6" ht="31.5" customHeight="1" x14ac:dyDescent="0.2">
      <c r="A32" s="197" t="s">
        <v>3</v>
      </c>
      <c r="B32" s="129" t="s">
        <v>5</v>
      </c>
      <c r="C32" s="126"/>
      <c r="D32" s="208">
        <f>D33+D35+D36+D34</f>
        <v>1579698</v>
      </c>
      <c r="E32" s="139">
        <f>E33+E35+E36+E34</f>
        <v>1616659.9</v>
      </c>
      <c r="F32" s="139">
        <f>F33+F35+F36+F34</f>
        <v>976318.4</v>
      </c>
    </row>
    <row r="33" spans="1:6" ht="24.75" customHeight="1" x14ac:dyDescent="0.2">
      <c r="A33" s="196" t="s">
        <v>78</v>
      </c>
      <c r="B33" s="127" t="s">
        <v>5</v>
      </c>
      <c r="C33" s="128" t="s">
        <v>28</v>
      </c>
      <c r="D33" s="207">
        <f>'Функц. 2026-2028'!F355</f>
        <v>13801</v>
      </c>
      <c r="E33" s="154">
        <f>'Функц. 2026-2028'!H355</f>
        <v>0</v>
      </c>
      <c r="F33" s="154">
        <f>'Функц. 2026-2028'!J355</f>
        <v>0</v>
      </c>
    </row>
    <row r="34" spans="1:6" ht="30.75" customHeight="1" x14ac:dyDescent="0.2">
      <c r="A34" s="199" t="s">
        <v>309</v>
      </c>
      <c r="B34" s="132" t="s">
        <v>5</v>
      </c>
      <c r="C34" s="133" t="s">
        <v>29</v>
      </c>
      <c r="D34" s="207">
        <f>'Функц. 2026-2028'!F362</f>
        <v>559282.80000000005</v>
      </c>
      <c r="E34" s="154">
        <f>'Функц. 2026-2028'!H362</f>
        <v>418220.2</v>
      </c>
      <c r="F34" s="154">
        <f>'Функц. 2026-2028'!J362</f>
        <v>7843</v>
      </c>
    </row>
    <row r="35" spans="1:6" ht="32.25" customHeight="1" x14ac:dyDescent="0.2">
      <c r="A35" s="196" t="s">
        <v>79</v>
      </c>
      <c r="B35" s="127" t="s">
        <v>5</v>
      </c>
      <c r="C35" s="128" t="s">
        <v>7</v>
      </c>
      <c r="D35" s="207">
        <f>'Функц. 2026-2028'!F414</f>
        <v>978222.59999999986</v>
      </c>
      <c r="E35" s="154">
        <f>'Функц. 2026-2028'!H414</f>
        <v>1171773.5</v>
      </c>
      <c r="F35" s="154">
        <f>'Функц. 2026-2028'!J414</f>
        <v>941739.4</v>
      </c>
    </row>
    <row r="36" spans="1:6" ht="31.5" customHeight="1" thickBot="1" x14ac:dyDescent="0.25">
      <c r="A36" s="196" t="s">
        <v>80</v>
      </c>
      <c r="B36" s="127" t="s">
        <v>5</v>
      </c>
      <c r="C36" s="128" t="s">
        <v>5</v>
      </c>
      <c r="D36" s="207">
        <f>'Функц. 2026-2028'!F499</f>
        <v>28391.600000000002</v>
      </c>
      <c r="E36" s="154">
        <f>'Функц. 2026-2028'!H499</f>
        <v>26666.199999999997</v>
      </c>
      <c r="F36" s="154">
        <f>'Функц. 2026-2028'!J499</f>
        <v>26736</v>
      </c>
    </row>
    <row r="37" spans="1:6" ht="31.5" customHeight="1" thickBot="1" x14ac:dyDescent="0.25">
      <c r="A37" s="201">
        <v>1</v>
      </c>
      <c r="B37" s="142">
        <v>2</v>
      </c>
      <c r="C37" s="143">
        <v>3</v>
      </c>
      <c r="D37" s="209">
        <v>4</v>
      </c>
      <c r="E37" s="156">
        <v>5</v>
      </c>
      <c r="F37" s="156">
        <v>6</v>
      </c>
    </row>
    <row r="38" spans="1:6" ht="24.75" customHeight="1" x14ac:dyDescent="0.3">
      <c r="A38" s="202" t="s">
        <v>38</v>
      </c>
      <c r="B38" s="134" t="s">
        <v>91</v>
      </c>
      <c r="C38" s="135"/>
      <c r="D38" s="208">
        <f>D40+D39</f>
        <v>532318</v>
      </c>
      <c r="E38" s="208">
        <f t="shared" ref="E38:F38" si="1">E40+E39</f>
        <v>0</v>
      </c>
      <c r="F38" s="208">
        <f t="shared" si="1"/>
        <v>0</v>
      </c>
    </row>
    <row r="39" spans="1:6" ht="24.75" customHeight="1" x14ac:dyDescent="0.3">
      <c r="A39" s="245" t="s">
        <v>781</v>
      </c>
      <c r="B39" s="289" t="s">
        <v>91</v>
      </c>
      <c r="C39" s="540" t="s">
        <v>29</v>
      </c>
      <c r="D39" s="233">
        <f>'Функц. 2026-2028'!F528</f>
        <v>532179</v>
      </c>
      <c r="E39" s="233">
        <f>'Функц. 2026-2028'!H528</f>
        <v>0</v>
      </c>
      <c r="F39" s="233">
        <f>'Функц. 2026-2028'!H528</f>
        <v>0</v>
      </c>
    </row>
    <row r="40" spans="1:6" ht="24.75" customHeight="1" x14ac:dyDescent="0.3">
      <c r="A40" s="288" t="s">
        <v>620</v>
      </c>
      <c r="B40" s="289" t="s">
        <v>91</v>
      </c>
      <c r="C40" s="290" t="s">
        <v>5</v>
      </c>
      <c r="D40" s="287">
        <f>'Функц. 2026-2028'!F535</f>
        <v>139</v>
      </c>
      <c r="E40" s="233">
        <f>'Функц. 2026-2028'!H535</f>
        <v>0</v>
      </c>
      <c r="F40" s="233">
        <f>'Функц. 2026-2028'!J535</f>
        <v>0</v>
      </c>
    </row>
    <row r="41" spans="1:6" ht="26.25" customHeight="1" x14ac:dyDescent="0.2">
      <c r="A41" s="203" t="s">
        <v>4</v>
      </c>
      <c r="B41" s="129" t="s">
        <v>8</v>
      </c>
      <c r="C41" s="136"/>
      <c r="D41" s="210">
        <f>D42+D43+D45+D46+D44</f>
        <v>1517169.5</v>
      </c>
      <c r="E41" s="158">
        <f>E42+E43+E45+E46+E44</f>
        <v>1516670.8</v>
      </c>
      <c r="F41" s="158">
        <f>F42+F43+F45+F46+F44</f>
        <v>1529624.9</v>
      </c>
    </row>
    <row r="42" spans="1:6" ht="30" customHeight="1" x14ac:dyDescent="0.2">
      <c r="A42" s="196" t="s">
        <v>81</v>
      </c>
      <c r="B42" s="137" t="s">
        <v>8</v>
      </c>
      <c r="C42" s="128" t="s">
        <v>28</v>
      </c>
      <c r="D42" s="207">
        <f>'Функц. 2026-2028'!F543</f>
        <v>467678.3</v>
      </c>
      <c r="E42" s="140">
        <f>'Функц. 2026-2028'!H543</f>
        <v>473939.6</v>
      </c>
      <c r="F42" s="140">
        <f>'Функц. 2026-2028'!J543</f>
        <v>479213.8</v>
      </c>
    </row>
    <row r="43" spans="1:6" ht="24.75" customHeight="1" x14ac:dyDescent="0.2">
      <c r="A43" s="196" t="s">
        <v>82</v>
      </c>
      <c r="B43" s="137" t="s">
        <v>8</v>
      </c>
      <c r="C43" s="128" t="s">
        <v>29</v>
      </c>
      <c r="D43" s="211">
        <f>'Функц. 2026-2028'!F564</f>
        <v>837996</v>
      </c>
      <c r="E43" s="141">
        <f>'Функц. 2026-2028'!H564</f>
        <v>834687.3</v>
      </c>
      <c r="F43" s="141">
        <f>'Функц. 2026-2028'!J564</f>
        <v>841988.20000000007</v>
      </c>
    </row>
    <row r="44" spans="1:6" ht="27.75" customHeight="1" x14ac:dyDescent="0.2">
      <c r="A44" s="196" t="s">
        <v>140</v>
      </c>
      <c r="B44" s="137" t="s">
        <v>8</v>
      </c>
      <c r="C44" s="128" t="s">
        <v>7</v>
      </c>
      <c r="D44" s="207">
        <f>'Функц. 2026-2028'!F624</f>
        <v>170201</v>
      </c>
      <c r="E44" s="154">
        <f>'Функц. 2026-2028'!H624</f>
        <v>168204.6</v>
      </c>
      <c r="F44" s="154">
        <f>'Функц. 2026-2028'!J624</f>
        <v>168468.2</v>
      </c>
    </row>
    <row r="45" spans="1:6" ht="25.5" customHeight="1" x14ac:dyDescent="0.2">
      <c r="A45" s="196" t="s">
        <v>129</v>
      </c>
      <c r="B45" s="127" t="s">
        <v>8</v>
      </c>
      <c r="C45" s="128" t="s">
        <v>8</v>
      </c>
      <c r="D45" s="207">
        <f>'Функц. 2026-2028'!F655</f>
        <v>2988.5</v>
      </c>
      <c r="E45" s="154">
        <f>'Функц. 2026-2028'!H655</f>
        <v>3063.2</v>
      </c>
      <c r="F45" s="154">
        <f>'Функц. 2026-2028'!J655</f>
        <v>3173.5</v>
      </c>
    </row>
    <row r="46" spans="1:6" ht="28.5" customHeight="1" x14ac:dyDescent="0.2">
      <c r="A46" s="196" t="s">
        <v>83</v>
      </c>
      <c r="B46" s="127" t="s">
        <v>8</v>
      </c>
      <c r="C46" s="128" t="s">
        <v>22</v>
      </c>
      <c r="D46" s="207">
        <f>'Функц. 2026-2028'!F677</f>
        <v>38305.699999999997</v>
      </c>
      <c r="E46" s="154">
        <f>'Функц. 2026-2028'!H677</f>
        <v>36776.100000000006</v>
      </c>
      <c r="F46" s="154">
        <f>'Функц. 2026-2028'!J677</f>
        <v>36781.199999999997</v>
      </c>
    </row>
    <row r="47" spans="1:6" ht="37.35" customHeight="1" x14ac:dyDescent="0.2">
      <c r="A47" s="197" t="s">
        <v>21</v>
      </c>
      <c r="B47" s="129" t="s">
        <v>16</v>
      </c>
      <c r="C47" s="136"/>
      <c r="D47" s="208">
        <f>D48</f>
        <v>226462.9</v>
      </c>
      <c r="E47" s="139">
        <f>E48</f>
        <v>226143.50000000003</v>
      </c>
      <c r="F47" s="139">
        <f>F48</f>
        <v>229427.59999999998</v>
      </c>
    </row>
    <row r="48" spans="1:6" ht="27.75" customHeight="1" x14ac:dyDescent="0.2">
      <c r="A48" s="196" t="s">
        <v>84</v>
      </c>
      <c r="B48" s="127" t="s">
        <v>16</v>
      </c>
      <c r="C48" s="128" t="s">
        <v>28</v>
      </c>
      <c r="D48" s="207">
        <f>'Функц. 2026-2028'!F711</f>
        <v>226462.9</v>
      </c>
      <c r="E48" s="154">
        <f>'Функц. 2026-2028'!H711</f>
        <v>226143.50000000003</v>
      </c>
      <c r="F48" s="154">
        <f>'Функц. 2026-2028'!J711</f>
        <v>229427.59999999998</v>
      </c>
    </row>
    <row r="49" spans="1:6" ht="28.5" customHeight="1" x14ac:dyDescent="0.2">
      <c r="A49" s="197" t="s">
        <v>90</v>
      </c>
      <c r="B49" s="129" t="s">
        <v>35</v>
      </c>
      <c r="C49" s="136"/>
      <c r="D49" s="208">
        <f>D50+D53+D52+D51</f>
        <v>50036.100000000006</v>
      </c>
      <c r="E49" s="139">
        <f>E50+E53+E52+E51</f>
        <v>59797.899999999994</v>
      </c>
      <c r="F49" s="139">
        <f>F50+F53+F52+F51</f>
        <v>59546.600000000006</v>
      </c>
    </row>
    <row r="50" spans="1:6" ht="20.25" customHeight="1" x14ac:dyDescent="0.2">
      <c r="A50" s="196" t="s">
        <v>85</v>
      </c>
      <c r="B50" s="127">
        <v>10</v>
      </c>
      <c r="C50" s="128" t="s">
        <v>28</v>
      </c>
      <c r="D50" s="207">
        <f>'Функц. 2026-2028'!F774</f>
        <v>9097.2000000000007</v>
      </c>
      <c r="E50" s="154">
        <f>'Функц. 2026-2028'!H774</f>
        <v>9097.2000000000007</v>
      </c>
      <c r="F50" s="154">
        <f>'Функц. 2026-2028'!J774</f>
        <v>9097.2000000000007</v>
      </c>
    </row>
    <row r="51" spans="1:6" ht="20.25" customHeight="1" x14ac:dyDescent="0.3">
      <c r="A51" s="179" t="s">
        <v>432</v>
      </c>
      <c r="B51" s="132">
        <v>10</v>
      </c>
      <c r="C51" s="133" t="s">
        <v>7</v>
      </c>
      <c r="D51" s="207">
        <f>'Функц. 2026-2028'!F781</f>
        <v>349</v>
      </c>
      <c r="E51" s="154">
        <f>'Функц. 2026-2028'!H781</f>
        <v>3611</v>
      </c>
      <c r="F51" s="154">
        <f>'Функц. 2026-2028'!J781</f>
        <v>4198</v>
      </c>
    </row>
    <row r="52" spans="1:6" ht="27.75" customHeight="1" x14ac:dyDescent="0.2">
      <c r="A52" s="196" t="s">
        <v>86</v>
      </c>
      <c r="B52" s="127">
        <v>10</v>
      </c>
      <c r="C52" s="128" t="s">
        <v>47</v>
      </c>
      <c r="D52" s="207">
        <f>'Функц. 2026-2028'!F792</f>
        <v>40449.9</v>
      </c>
      <c r="E52" s="154">
        <f>'Функц. 2026-2028'!H792</f>
        <v>46949.7</v>
      </c>
      <c r="F52" s="154">
        <f>'Функц. 2026-2028'!J792</f>
        <v>46111.4</v>
      </c>
    </row>
    <row r="53" spans="1:6" ht="28.5" customHeight="1" x14ac:dyDescent="0.2">
      <c r="A53" s="196" t="s">
        <v>87</v>
      </c>
      <c r="B53" s="127">
        <v>10</v>
      </c>
      <c r="C53" s="128" t="s">
        <v>91</v>
      </c>
      <c r="D53" s="207">
        <f>'Функц. 2026-2028'!F809</f>
        <v>140</v>
      </c>
      <c r="E53" s="154">
        <f>'Функц. 2026-2028'!H809</f>
        <v>140</v>
      </c>
      <c r="F53" s="154">
        <f>'Функц. 2026-2028'!J809</f>
        <v>140</v>
      </c>
    </row>
    <row r="54" spans="1:6" ht="34.35" customHeight="1" x14ac:dyDescent="0.2">
      <c r="A54" s="197" t="s">
        <v>13</v>
      </c>
      <c r="B54" s="138">
        <v>11</v>
      </c>
      <c r="C54" s="126"/>
      <c r="D54" s="208">
        <f>D55+D56</f>
        <v>159536.5</v>
      </c>
      <c r="E54" s="208">
        <f>E55+E56</f>
        <v>149801.4</v>
      </c>
      <c r="F54" s="208">
        <f>F55+F56</f>
        <v>151495.4</v>
      </c>
    </row>
    <row r="55" spans="1:6" ht="28.5" customHeight="1" x14ac:dyDescent="0.2">
      <c r="A55" s="198" t="s">
        <v>88</v>
      </c>
      <c r="B55" s="127">
        <v>11</v>
      </c>
      <c r="C55" s="128" t="s">
        <v>29</v>
      </c>
      <c r="D55" s="207">
        <f>'Функц. 2026-2028'!F820</f>
        <v>10832.5</v>
      </c>
      <c r="E55" s="154">
        <f>'Функц. 2026-2028'!H820</f>
        <v>3727.4</v>
      </c>
      <c r="F55" s="154">
        <f>'Функц. 2026-2028'!J820</f>
        <v>3727.4</v>
      </c>
    </row>
    <row r="56" spans="1:6" ht="28.5" customHeight="1" x14ac:dyDescent="0.2">
      <c r="A56" s="198" t="s">
        <v>554</v>
      </c>
      <c r="B56" s="127">
        <v>11</v>
      </c>
      <c r="C56" s="128" t="s">
        <v>7</v>
      </c>
      <c r="D56" s="207">
        <f>'Функц. 2026-2028'!F834</f>
        <v>148704</v>
      </c>
      <c r="E56" s="154">
        <f>'Функц. 2026-2028'!H834</f>
        <v>146074</v>
      </c>
      <c r="F56" s="154">
        <f>'Функц. 2026-2028'!J834</f>
        <v>147768</v>
      </c>
    </row>
    <row r="57" spans="1:6" ht="36.6" customHeight="1" x14ac:dyDescent="0.2">
      <c r="A57" s="197" t="s">
        <v>413</v>
      </c>
      <c r="B57" s="138">
        <v>13</v>
      </c>
      <c r="C57" s="126"/>
      <c r="D57" s="208">
        <f>D58</f>
        <v>13837.1</v>
      </c>
      <c r="E57" s="139">
        <f>E58</f>
        <v>32783.800000000003</v>
      </c>
      <c r="F57" s="139">
        <f>F58</f>
        <v>32789.9</v>
      </c>
    </row>
    <row r="58" spans="1:6" ht="39.6" customHeight="1" thickBot="1" x14ac:dyDescent="0.25">
      <c r="A58" s="204" t="s">
        <v>414</v>
      </c>
      <c r="B58" s="149">
        <v>13</v>
      </c>
      <c r="C58" s="150" t="s">
        <v>28</v>
      </c>
      <c r="D58" s="212">
        <f>'Функц. 2026-2028'!F843</f>
        <v>13837.1</v>
      </c>
      <c r="E58" s="155">
        <f>'Функц. 2026-2028'!H848</f>
        <v>32783.800000000003</v>
      </c>
      <c r="F58" s="155">
        <f>'Функц. 2026-2028'!J848</f>
        <v>32789.9</v>
      </c>
    </row>
    <row r="59" spans="1:6" ht="35.1" customHeight="1" thickBot="1" x14ac:dyDescent="0.25">
      <c r="A59" s="205" t="s">
        <v>54</v>
      </c>
      <c r="B59" s="151"/>
      <c r="C59" s="152"/>
      <c r="D59" s="153">
        <f>D57+D54+D49+D47+D41+D32+D26+D22+D19+D12+D38</f>
        <v>4898789.5999999996</v>
      </c>
      <c r="E59" s="153">
        <f>E57+E54+E49+E47+E41+E32+E26+E22+E19+E12+E38</f>
        <v>4205450.5999999996</v>
      </c>
      <c r="F59" s="153">
        <f>F57+F54+F49+F47+F41+F32+F26+F22+F19+F12+F38</f>
        <v>3581846.2999999993</v>
      </c>
    </row>
  </sheetData>
  <mergeCells count="12">
    <mergeCell ref="D2:F2"/>
    <mergeCell ref="D1:F1"/>
    <mergeCell ref="B3:F3"/>
    <mergeCell ref="F9:F10"/>
    <mergeCell ref="D4:E4"/>
    <mergeCell ref="E7:H7"/>
    <mergeCell ref="A6:F6"/>
    <mergeCell ref="A9:A10"/>
    <mergeCell ref="B9:B10"/>
    <mergeCell ref="C9:C10"/>
    <mergeCell ref="D9:D10"/>
    <mergeCell ref="E9:E10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33"/>
  <sheetViews>
    <sheetView tabSelected="1" view="pageBreakPreview" topLeftCell="X2" zoomScaleNormal="100" zoomScaleSheetLayoutView="100" workbookViewId="0">
      <selection activeCell="AD3" sqref="AD3:AF3"/>
    </sheetView>
  </sheetViews>
  <sheetFormatPr defaultColWidth="9.28515625" defaultRowHeight="16.5" x14ac:dyDescent="0.25"/>
  <cols>
    <col min="1" max="1" width="77.28515625" style="15" hidden="1" customWidth="1"/>
    <col min="2" max="2" width="12.42578125" style="26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27" hidden="1" customWidth="1"/>
    <col min="9" max="9" width="12.28515625" style="28" hidden="1" customWidth="1"/>
    <col min="10" max="10" width="11.7109375" style="28" hidden="1" customWidth="1"/>
    <col min="11" max="11" width="14.42578125" style="28" hidden="1" customWidth="1"/>
    <col min="12" max="12" width="12.28515625" style="28" hidden="1" customWidth="1"/>
    <col min="13" max="13" width="13.5703125" style="28" hidden="1" customWidth="1"/>
    <col min="14" max="14" width="9" style="28" hidden="1" customWidth="1"/>
    <col min="15" max="15" width="11.42578125" style="29" hidden="1" customWidth="1"/>
    <col min="16" max="16" width="13.5703125" style="30" hidden="1" customWidth="1"/>
    <col min="17" max="17" width="11.28515625" style="3" hidden="1" customWidth="1"/>
    <col min="18" max="18" width="14.42578125" style="31" hidden="1" customWidth="1"/>
    <col min="19" max="19" width="9.28515625" style="32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1" customWidth="1"/>
    <col min="25" max="25" width="10.5703125" style="15" customWidth="1"/>
    <col min="26" max="27" width="6" style="16" customWidth="1"/>
    <col min="28" max="28" width="15.7109375" style="18" customWidth="1"/>
    <col min="29" max="29" width="5.85546875" style="16" customWidth="1"/>
    <col min="30" max="32" width="15.285156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33"/>
      <c r="AH1" s="33"/>
    </row>
    <row r="2" spans="1:38" ht="20.25" customHeight="1" x14ac:dyDescent="0.25">
      <c r="AB2" s="364"/>
      <c r="AC2" s="364"/>
      <c r="AD2" s="579" t="s">
        <v>548</v>
      </c>
      <c r="AE2" s="553"/>
      <c r="AF2" s="553"/>
      <c r="AG2" s="33"/>
      <c r="AH2" s="33"/>
    </row>
    <row r="3" spans="1:38" ht="106.5" customHeight="1" x14ac:dyDescent="0.25">
      <c r="AB3" s="239"/>
      <c r="AC3" s="239"/>
      <c r="AD3" s="543" t="s">
        <v>790</v>
      </c>
      <c r="AE3" s="544"/>
      <c r="AF3" s="544"/>
      <c r="AG3" s="379"/>
      <c r="AH3" s="33"/>
    </row>
    <row r="4" spans="1:38" ht="15.75" x14ac:dyDescent="0.25">
      <c r="AB4" s="240"/>
      <c r="AC4" s="240"/>
      <c r="AD4" s="240"/>
      <c r="AE4" s="240"/>
      <c r="AF4" s="240"/>
      <c r="AG4" s="33"/>
      <c r="AH4" s="33"/>
    </row>
    <row r="5" spans="1:38" s="34" customFormat="1" ht="58.9" customHeight="1" x14ac:dyDescent="0.3">
      <c r="A5" s="577"/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X5" s="577" t="s">
        <v>766</v>
      </c>
      <c r="Y5" s="577"/>
      <c r="Z5" s="547"/>
      <c r="AA5" s="547"/>
      <c r="AB5" s="547"/>
      <c r="AC5" s="547"/>
      <c r="AD5" s="548"/>
      <c r="AE5" s="548"/>
      <c r="AF5" s="548"/>
      <c r="AG5"/>
      <c r="AH5"/>
      <c r="AJ5" s="574"/>
      <c r="AK5" s="546"/>
      <c r="AL5" s="546"/>
    </row>
    <row r="6" spans="1:38" s="34" customFormat="1" ht="21" thickBot="1" x14ac:dyDescent="0.35">
      <c r="A6" s="577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X6" s="577"/>
      <c r="Y6" s="577"/>
      <c r="Z6" s="577"/>
      <c r="AA6" s="577"/>
      <c r="AB6" s="577"/>
      <c r="AC6" s="577"/>
      <c r="AD6" s="100"/>
      <c r="AF6" s="236" t="s">
        <v>561</v>
      </c>
      <c r="AJ6" s="576"/>
      <c r="AK6" s="573"/>
      <c r="AL6" s="573"/>
    </row>
    <row r="7" spans="1:38" ht="66" customHeight="1" x14ac:dyDescent="0.25">
      <c r="A7" s="35"/>
      <c r="B7" s="36"/>
      <c r="C7" s="37"/>
      <c r="D7" s="37"/>
      <c r="E7" s="37"/>
      <c r="F7" s="37"/>
      <c r="G7" s="38"/>
      <c r="H7" s="39"/>
      <c r="I7" s="40"/>
      <c r="J7" s="38"/>
      <c r="K7" s="41"/>
      <c r="L7" s="42"/>
      <c r="M7" s="41"/>
      <c r="N7" s="42"/>
      <c r="O7" s="43"/>
      <c r="P7" s="44"/>
      <c r="Q7" s="39"/>
      <c r="R7" s="45"/>
      <c r="S7" s="42"/>
      <c r="T7" s="43"/>
      <c r="U7" s="43"/>
      <c r="V7" s="43"/>
      <c r="X7" s="309" t="s">
        <v>69</v>
      </c>
      <c r="Y7" s="331" t="s">
        <v>17</v>
      </c>
      <c r="Z7" s="308" t="s">
        <v>0</v>
      </c>
      <c r="AA7" s="308" t="s">
        <v>20</v>
      </c>
      <c r="AB7" s="308" t="s">
        <v>1</v>
      </c>
      <c r="AC7" s="332" t="s">
        <v>60</v>
      </c>
      <c r="AD7" s="345" t="s">
        <v>562</v>
      </c>
      <c r="AE7" s="345" t="s">
        <v>585</v>
      </c>
      <c r="AF7" s="345" t="s">
        <v>674</v>
      </c>
      <c r="AG7" s="118"/>
      <c r="AH7" s="118"/>
      <c r="AJ7" s="574"/>
      <c r="AK7" s="575"/>
      <c r="AL7" s="575"/>
    </row>
    <row r="8" spans="1:38" s="47" customFormat="1" x14ac:dyDescent="0.25">
      <c r="A8" s="46"/>
      <c r="B8" s="46"/>
      <c r="C8" s="46"/>
      <c r="D8" s="46"/>
      <c r="E8" s="46"/>
      <c r="F8" s="46"/>
      <c r="G8" s="46"/>
      <c r="I8" s="46"/>
      <c r="J8" s="46"/>
      <c r="K8" s="46"/>
      <c r="L8" s="46"/>
      <c r="M8" s="46"/>
      <c r="N8" s="46"/>
      <c r="O8" s="46"/>
      <c r="P8" s="48"/>
      <c r="R8" s="49"/>
      <c r="S8" s="50"/>
      <c r="T8" s="50"/>
      <c r="U8" s="49"/>
      <c r="V8" s="49"/>
      <c r="X8" s="310">
        <v>1</v>
      </c>
      <c r="Y8" s="333">
        <v>2</v>
      </c>
      <c r="Z8" s="278">
        <v>3</v>
      </c>
      <c r="AA8" s="278">
        <v>4</v>
      </c>
      <c r="AB8" s="278">
        <v>5</v>
      </c>
      <c r="AC8" s="334">
        <v>6</v>
      </c>
      <c r="AD8" s="346">
        <v>7</v>
      </c>
      <c r="AE8" s="346">
        <v>8</v>
      </c>
      <c r="AF8" s="346">
        <v>9</v>
      </c>
      <c r="AG8" s="110"/>
      <c r="AH8" s="110"/>
    </row>
    <row r="9" spans="1:38" s="47" customFormat="1" x14ac:dyDescent="0.25">
      <c r="A9" s="46"/>
      <c r="B9" s="51"/>
      <c r="C9" s="46"/>
      <c r="D9" s="46"/>
      <c r="E9" s="46"/>
      <c r="F9" s="46"/>
      <c r="G9" s="46"/>
      <c r="I9" s="46"/>
      <c r="J9" s="46"/>
      <c r="K9" s="46"/>
      <c r="L9" s="46"/>
      <c r="M9" s="46"/>
      <c r="N9" s="46"/>
      <c r="O9" s="46"/>
      <c r="P9" s="48"/>
      <c r="R9" s="49"/>
      <c r="S9" s="50"/>
      <c r="T9" s="50"/>
      <c r="U9" s="49"/>
      <c r="V9" s="49"/>
      <c r="X9" s="311" t="s">
        <v>135</v>
      </c>
      <c r="Y9" s="241" t="s">
        <v>61</v>
      </c>
      <c r="Z9" s="291"/>
      <c r="AA9" s="291"/>
      <c r="AB9" s="292"/>
      <c r="AC9" s="335"/>
      <c r="AD9" s="244">
        <f>AD10+AD120+AD135+AD192+AD249+AD306+AD314+AD357+AD420+AD450+AD468</f>
        <v>1474449.5999999999</v>
      </c>
      <c r="AE9" s="244">
        <f>AE10+AE120+AE135+AE192+AE249+AE306+AE314+AE357+AE420+AE450+AE468</f>
        <v>1346582.5</v>
      </c>
      <c r="AF9" s="244">
        <f>AF10+AF120+AF135+AF192+AF249+AF306+AF314+AF357+AF420+AF450+AF468</f>
        <v>1348951.2999999996</v>
      </c>
      <c r="AG9" s="119"/>
      <c r="AH9" s="119"/>
      <c r="AI9" s="103"/>
    </row>
    <row r="10" spans="1:38" s="61" customFormat="1" x14ac:dyDescent="0.25">
      <c r="A10" s="52"/>
      <c r="B10" s="53"/>
      <c r="C10" s="54"/>
      <c r="D10" s="55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58"/>
      <c r="P10" s="57"/>
      <c r="Q10" s="59"/>
      <c r="R10" s="60"/>
      <c r="S10" s="60"/>
      <c r="T10" s="60"/>
      <c r="U10" s="60"/>
      <c r="V10" s="60"/>
      <c r="W10" s="60"/>
      <c r="X10" s="311" t="s">
        <v>24</v>
      </c>
      <c r="Y10" s="241" t="s">
        <v>61</v>
      </c>
      <c r="Z10" s="242" t="s">
        <v>28</v>
      </c>
      <c r="AA10" s="258"/>
      <c r="AB10" s="293"/>
      <c r="AC10" s="264"/>
      <c r="AD10" s="244">
        <f>AD11+AD18+AD50+AD55</f>
        <v>375574.5</v>
      </c>
      <c r="AE10" s="244">
        <f>AE11+AE18+AE50+AE55</f>
        <v>321561.8</v>
      </c>
      <c r="AF10" s="244">
        <f>AF11+AF18+AF50+AF55</f>
        <v>305950.10000000003</v>
      </c>
      <c r="AG10" s="119"/>
      <c r="AH10" s="119"/>
      <c r="AI10" s="103"/>
    </row>
    <row r="11" spans="1:38" ht="31.5" x14ac:dyDescent="0.25">
      <c r="B11" s="62"/>
      <c r="C11" s="63"/>
      <c r="D11" s="63"/>
      <c r="E11" s="13"/>
      <c r="F11" s="13"/>
      <c r="G11" s="64"/>
      <c r="H11" s="64"/>
      <c r="I11" s="64"/>
      <c r="J11" s="64"/>
      <c r="K11" s="64"/>
      <c r="L11" s="57"/>
      <c r="M11" s="64"/>
      <c r="N11" s="57"/>
      <c r="P11" s="64"/>
      <c r="Q11" s="65"/>
      <c r="R11" s="17"/>
      <c r="S11" s="17"/>
      <c r="T11" s="17"/>
      <c r="U11" s="17"/>
      <c r="V11" s="17"/>
      <c r="W11" s="17"/>
      <c r="X11" s="267" t="s">
        <v>10</v>
      </c>
      <c r="Y11" s="246" t="s">
        <v>61</v>
      </c>
      <c r="Z11" s="247" t="s">
        <v>28</v>
      </c>
      <c r="AA11" s="247" t="s">
        <v>29</v>
      </c>
      <c r="AB11" s="295"/>
      <c r="AC11" s="272" t="s">
        <v>343</v>
      </c>
      <c r="AD11" s="283">
        <f t="shared" ref="AD11:AF14" si="0">AD12</f>
        <v>9356.1</v>
      </c>
      <c r="AE11" s="283">
        <f t="shared" si="0"/>
        <v>9079</v>
      </c>
      <c r="AF11" s="283">
        <f t="shared" si="0"/>
        <v>9079</v>
      </c>
      <c r="AG11" s="20"/>
      <c r="AH11" s="20"/>
      <c r="AI11" s="103"/>
    </row>
    <row r="12" spans="1:38" x14ac:dyDescent="0.25">
      <c r="B12" s="62"/>
      <c r="C12" s="63"/>
      <c r="D12" s="63"/>
      <c r="E12" s="13"/>
      <c r="F12" s="13"/>
      <c r="G12" s="64"/>
      <c r="H12" s="64"/>
      <c r="I12" s="64"/>
      <c r="J12" s="64"/>
      <c r="K12" s="64"/>
      <c r="L12" s="57"/>
      <c r="M12" s="64"/>
      <c r="N12" s="57"/>
      <c r="P12" s="64"/>
      <c r="Q12" s="65"/>
      <c r="R12" s="17"/>
      <c r="S12" s="17"/>
      <c r="T12" s="17"/>
      <c r="U12" s="17"/>
      <c r="V12" s="17"/>
      <c r="W12" s="17"/>
      <c r="X12" s="312" t="s">
        <v>178</v>
      </c>
      <c r="Y12" s="246" t="s">
        <v>61</v>
      </c>
      <c r="Z12" s="247" t="s">
        <v>28</v>
      </c>
      <c r="AA12" s="247" t="s">
        <v>29</v>
      </c>
      <c r="AB12" s="296" t="s">
        <v>108</v>
      </c>
      <c r="AC12" s="272"/>
      <c r="AD12" s="283">
        <f>AD13</f>
        <v>9356.1</v>
      </c>
      <c r="AE12" s="283">
        <f>AE13</f>
        <v>9079</v>
      </c>
      <c r="AF12" s="283">
        <f>AF13</f>
        <v>9079</v>
      </c>
      <c r="AG12" s="20"/>
      <c r="AH12" s="20"/>
      <c r="AI12" s="103"/>
    </row>
    <row r="13" spans="1:38" x14ac:dyDescent="0.25">
      <c r="A13" s="11"/>
      <c r="B13" s="62"/>
      <c r="C13" s="63"/>
      <c r="D13" s="63"/>
      <c r="E13" s="63"/>
      <c r="F13" s="13"/>
      <c r="G13" s="64"/>
      <c r="H13" s="64"/>
      <c r="I13" s="64"/>
      <c r="J13" s="64"/>
      <c r="K13" s="64"/>
      <c r="L13" s="57"/>
      <c r="M13" s="64"/>
      <c r="N13" s="57"/>
      <c r="P13" s="64"/>
      <c r="Q13" s="65"/>
      <c r="R13" s="17"/>
      <c r="S13" s="17"/>
      <c r="T13" s="17"/>
      <c r="U13" s="17"/>
      <c r="V13" s="17"/>
      <c r="W13" s="17"/>
      <c r="X13" s="312" t="s">
        <v>181</v>
      </c>
      <c r="Y13" s="246" t="s">
        <v>61</v>
      </c>
      <c r="Z13" s="247" t="s">
        <v>28</v>
      </c>
      <c r="AA13" s="247" t="s">
        <v>29</v>
      </c>
      <c r="AB13" s="296" t="s">
        <v>182</v>
      </c>
      <c r="AC13" s="272"/>
      <c r="AD13" s="283">
        <f t="shared" si="0"/>
        <v>9356.1</v>
      </c>
      <c r="AE13" s="283">
        <f t="shared" si="0"/>
        <v>9079</v>
      </c>
      <c r="AF13" s="283">
        <f t="shared" si="0"/>
        <v>9079</v>
      </c>
      <c r="AG13" s="20"/>
      <c r="AH13" s="20"/>
      <c r="AI13" s="103"/>
    </row>
    <row r="14" spans="1:38" ht="31.5" x14ac:dyDescent="0.25">
      <c r="A14" s="11"/>
      <c r="B14" s="62"/>
      <c r="C14" s="63"/>
      <c r="D14" s="63"/>
      <c r="E14" s="63"/>
      <c r="F14" s="13"/>
      <c r="G14" s="64"/>
      <c r="H14" s="64"/>
      <c r="I14" s="64"/>
      <c r="J14" s="64"/>
      <c r="K14" s="64"/>
      <c r="L14" s="57"/>
      <c r="M14" s="64"/>
      <c r="N14" s="57"/>
      <c r="P14" s="64"/>
      <c r="Q14" s="65"/>
      <c r="R14" s="17"/>
      <c r="S14" s="17"/>
      <c r="T14" s="17"/>
      <c r="U14" s="17"/>
      <c r="V14" s="17"/>
      <c r="W14" s="17"/>
      <c r="X14" s="312" t="s">
        <v>183</v>
      </c>
      <c r="Y14" s="246" t="s">
        <v>61</v>
      </c>
      <c r="Z14" s="247" t="s">
        <v>28</v>
      </c>
      <c r="AA14" s="247" t="s">
        <v>29</v>
      </c>
      <c r="AB14" s="296" t="s">
        <v>184</v>
      </c>
      <c r="AC14" s="272"/>
      <c r="AD14" s="283">
        <f t="shared" si="0"/>
        <v>9356.1</v>
      </c>
      <c r="AE14" s="283">
        <f t="shared" si="0"/>
        <v>9079</v>
      </c>
      <c r="AF14" s="283">
        <f t="shared" si="0"/>
        <v>9079</v>
      </c>
      <c r="AG14" s="20"/>
      <c r="AH14" s="20"/>
      <c r="AI14" s="103"/>
    </row>
    <row r="15" spans="1:38" x14ac:dyDescent="0.25">
      <c r="A15" s="11"/>
      <c r="B15" s="62"/>
      <c r="C15" s="63"/>
      <c r="D15" s="63"/>
      <c r="E15" s="63"/>
      <c r="F15" s="13"/>
      <c r="G15" s="64"/>
      <c r="H15" s="64"/>
      <c r="I15" s="64"/>
      <c r="J15" s="64"/>
      <c r="K15" s="64"/>
      <c r="L15" s="57"/>
      <c r="M15" s="64"/>
      <c r="N15" s="57"/>
      <c r="P15" s="64"/>
      <c r="Q15" s="65"/>
      <c r="R15" s="17"/>
      <c r="S15" s="17"/>
      <c r="T15" s="17"/>
      <c r="U15" s="17"/>
      <c r="V15" s="17"/>
      <c r="W15" s="17"/>
      <c r="X15" s="312" t="s">
        <v>185</v>
      </c>
      <c r="Y15" s="246" t="s">
        <v>61</v>
      </c>
      <c r="Z15" s="247" t="s">
        <v>28</v>
      </c>
      <c r="AA15" s="247" t="s">
        <v>29</v>
      </c>
      <c r="AB15" s="296" t="s">
        <v>186</v>
      </c>
      <c r="AC15" s="272"/>
      <c r="AD15" s="283">
        <f t="shared" ref="AD15:AF16" si="1">AD16</f>
        <v>9356.1</v>
      </c>
      <c r="AE15" s="283">
        <f t="shared" si="1"/>
        <v>9079</v>
      </c>
      <c r="AF15" s="283">
        <f t="shared" si="1"/>
        <v>9079</v>
      </c>
      <c r="AG15" s="20"/>
      <c r="AH15" s="20"/>
      <c r="AI15" s="103"/>
    </row>
    <row r="16" spans="1:38" ht="47.25" x14ac:dyDescent="0.25">
      <c r="A16" s="11"/>
      <c r="B16" s="62"/>
      <c r="C16" s="63"/>
      <c r="D16" s="63"/>
      <c r="E16" s="63"/>
      <c r="F16" s="13"/>
      <c r="G16" s="64"/>
      <c r="H16" s="64"/>
      <c r="I16" s="64"/>
      <c r="J16" s="64"/>
      <c r="K16" s="64"/>
      <c r="L16" s="57"/>
      <c r="M16" s="64"/>
      <c r="N16" s="57"/>
      <c r="P16" s="64"/>
      <c r="Q16" s="65"/>
      <c r="R16" s="17"/>
      <c r="S16" s="17"/>
      <c r="T16" s="17"/>
      <c r="U16" s="17"/>
      <c r="V16" s="17"/>
      <c r="W16" s="17"/>
      <c r="X16" s="267" t="s">
        <v>40</v>
      </c>
      <c r="Y16" s="246" t="s">
        <v>61</v>
      </c>
      <c r="Z16" s="247" t="s">
        <v>28</v>
      </c>
      <c r="AA16" s="247" t="s">
        <v>29</v>
      </c>
      <c r="AB16" s="296" t="s">
        <v>186</v>
      </c>
      <c r="AC16" s="272">
        <v>100</v>
      </c>
      <c r="AD16" s="283">
        <f t="shared" si="1"/>
        <v>9356.1</v>
      </c>
      <c r="AE16" s="283">
        <f t="shared" si="1"/>
        <v>9079</v>
      </c>
      <c r="AF16" s="283">
        <f t="shared" si="1"/>
        <v>9079</v>
      </c>
      <c r="AG16" s="20"/>
      <c r="AH16" s="20"/>
      <c r="AI16" s="103"/>
    </row>
    <row r="17" spans="1:35" x14ac:dyDescent="0.25">
      <c r="A17" s="11"/>
      <c r="B17" s="62"/>
      <c r="C17" s="63"/>
      <c r="D17" s="63"/>
      <c r="E17" s="63"/>
      <c r="F17" s="13"/>
      <c r="G17" s="64"/>
      <c r="H17" s="64"/>
      <c r="I17" s="64"/>
      <c r="J17" s="64"/>
      <c r="K17" s="64"/>
      <c r="L17" s="57"/>
      <c r="M17" s="64"/>
      <c r="N17" s="57"/>
      <c r="P17" s="64"/>
      <c r="Q17" s="65"/>
      <c r="R17" s="17"/>
      <c r="S17" s="17"/>
      <c r="T17" s="17"/>
      <c r="U17" s="17"/>
      <c r="V17" s="17"/>
      <c r="W17" s="17"/>
      <c r="X17" s="267" t="s">
        <v>92</v>
      </c>
      <c r="Y17" s="246" t="s">
        <v>61</v>
      </c>
      <c r="Z17" s="247" t="s">
        <v>28</v>
      </c>
      <c r="AA17" s="247" t="s">
        <v>29</v>
      </c>
      <c r="AB17" s="296" t="s">
        <v>186</v>
      </c>
      <c r="AC17" s="272">
        <v>120</v>
      </c>
      <c r="AD17" s="283">
        <v>9356.1</v>
      </c>
      <c r="AE17" s="283">
        <v>9079</v>
      </c>
      <c r="AF17" s="283">
        <v>9079</v>
      </c>
      <c r="AG17" s="20"/>
      <c r="AH17" s="20"/>
      <c r="AI17" s="103"/>
    </row>
    <row r="18" spans="1:35" ht="31.5" x14ac:dyDescent="0.25">
      <c r="B18" s="62"/>
      <c r="C18" s="63"/>
      <c r="D18" s="63"/>
      <c r="E18" s="13"/>
      <c r="F18" s="13"/>
      <c r="G18" s="64"/>
      <c r="H18" s="64"/>
      <c r="I18" s="64"/>
      <c r="J18" s="64"/>
      <c r="K18" s="64"/>
      <c r="L18" s="57"/>
      <c r="M18" s="64"/>
      <c r="N18" s="57"/>
      <c r="O18" s="66"/>
      <c r="P18" s="64"/>
      <c r="Q18" s="65"/>
      <c r="R18" s="17"/>
      <c r="S18" s="17"/>
      <c r="T18" s="17"/>
      <c r="U18" s="17"/>
      <c r="V18" s="17"/>
      <c r="W18" s="17"/>
      <c r="X18" s="267" t="s">
        <v>629</v>
      </c>
      <c r="Y18" s="246" t="s">
        <v>61</v>
      </c>
      <c r="Z18" s="247" t="s">
        <v>28</v>
      </c>
      <c r="AA18" s="247" t="s">
        <v>47</v>
      </c>
      <c r="AB18" s="295"/>
      <c r="AC18" s="272"/>
      <c r="AD18" s="283">
        <f>AD19+AD25+AD44</f>
        <v>116594.8</v>
      </c>
      <c r="AE18" s="283">
        <f>AE19+AE25+AE44</f>
        <v>105697.5</v>
      </c>
      <c r="AF18" s="283">
        <f>AF19+AF25+AF44</f>
        <v>112360.7</v>
      </c>
      <c r="AG18" s="20"/>
      <c r="AH18" s="20"/>
      <c r="AI18" s="103"/>
    </row>
    <row r="19" spans="1:35" x14ac:dyDescent="0.25">
      <c r="B19" s="62"/>
      <c r="C19" s="63"/>
      <c r="D19" s="63"/>
      <c r="E19" s="13"/>
      <c r="F19" s="13"/>
      <c r="G19" s="64"/>
      <c r="H19" s="64"/>
      <c r="I19" s="64"/>
      <c r="J19" s="64"/>
      <c r="K19" s="64"/>
      <c r="L19" s="57"/>
      <c r="M19" s="64"/>
      <c r="N19" s="57"/>
      <c r="O19" s="66"/>
      <c r="P19" s="64"/>
      <c r="Q19" s="65"/>
      <c r="R19" s="17"/>
      <c r="S19" s="17"/>
      <c r="T19" s="17"/>
      <c r="U19" s="17"/>
      <c r="V19" s="17"/>
      <c r="W19" s="17"/>
      <c r="X19" s="313" t="s">
        <v>281</v>
      </c>
      <c r="Y19" s="246" t="s">
        <v>61</v>
      </c>
      <c r="Z19" s="247" t="s">
        <v>28</v>
      </c>
      <c r="AA19" s="247" t="s">
        <v>47</v>
      </c>
      <c r="AB19" s="295" t="s">
        <v>105</v>
      </c>
      <c r="AC19" s="248"/>
      <c r="AD19" s="283">
        <f>AD20</f>
        <v>54</v>
      </c>
      <c r="AE19" s="283">
        <f t="shared" ref="AE19:AF19" si="2">AE20</f>
        <v>54</v>
      </c>
      <c r="AF19" s="283">
        <f t="shared" si="2"/>
        <v>54</v>
      </c>
      <c r="AG19" s="20"/>
      <c r="AH19" s="20"/>
      <c r="AI19" s="103"/>
    </row>
    <row r="20" spans="1:35" x14ac:dyDescent="0.25">
      <c r="B20" s="62"/>
      <c r="C20" s="63"/>
      <c r="D20" s="63"/>
      <c r="E20" s="13"/>
      <c r="F20" s="13"/>
      <c r="G20" s="64"/>
      <c r="H20" s="64"/>
      <c r="I20" s="64"/>
      <c r="J20" s="64"/>
      <c r="K20" s="64"/>
      <c r="L20" s="57"/>
      <c r="M20" s="64"/>
      <c r="N20" s="57"/>
      <c r="O20" s="66"/>
      <c r="P20" s="64"/>
      <c r="Q20" s="65"/>
      <c r="R20" s="17"/>
      <c r="S20" s="17"/>
      <c r="T20" s="17"/>
      <c r="U20" s="17"/>
      <c r="V20" s="17"/>
      <c r="W20" s="17"/>
      <c r="X20" s="313" t="s">
        <v>46</v>
      </c>
      <c r="Y20" s="246" t="s">
        <v>61</v>
      </c>
      <c r="Z20" s="247" t="s">
        <v>28</v>
      </c>
      <c r="AA20" s="247" t="s">
        <v>47</v>
      </c>
      <c r="AB20" s="295" t="s">
        <v>381</v>
      </c>
      <c r="AC20" s="248"/>
      <c r="AD20" s="283">
        <f t="shared" ref="AD20:AF22" si="3">AD21</f>
        <v>54</v>
      </c>
      <c r="AE20" s="283">
        <f t="shared" si="3"/>
        <v>54</v>
      </c>
      <c r="AF20" s="283">
        <f t="shared" si="3"/>
        <v>54</v>
      </c>
      <c r="AG20" s="20"/>
      <c r="AH20" s="20"/>
      <c r="AI20" s="103"/>
    </row>
    <row r="21" spans="1:35" ht="47.25" x14ac:dyDescent="0.25">
      <c r="B21" s="62"/>
      <c r="C21" s="63"/>
      <c r="D21" s="63"/>
      <c r="E21" s="13"/>
      <c r="F21" s="13"/>
      <c r="G21" s="64"/>
      <c r="H21" s="64"/>
      <c r="I21" s="64"/>
      <c r="J21" s="64"/>
      <c r="K21" s="64"/>
      <c r="L21" s="57"/>
      <c r="M21" s="64"/>
      <c r="N21" s="57"/>
      <c r="O21" s="66"/>
      <c r="P21" s="64"/>
      <c r="Q21" s="65"/>
      <c r="R21" s="17"/>
      <c r="S21" s="17"/>
      <c r="T21" s="17"/>
      <c r="U21" s="17"/>
      <c r="V21" s="17"/>
      <c r="W21" s="17"/>
      <c r="X21" s="313" t="s">
        <v>490</v>
      </c>
      <c r="Y21" s="246" t="s">
        <v>61</v>
      </c>
      <c r="Z21" s="247" t="s">
        <v>28</v>
      </c>
      <c r="AA21" s="247" t="s">
        <v>47</v>
      </c>
      <c r="AB21" s="295" t="s">
        <v>489</v>
      </c>
      <c r="AC21" s="248"/>
      <c r="AD21" s="283">
        <f t="shared" si="3"/>
        <v>54</v>
      </c>
      <c r="AE21" s="283">
        <f t="shared" si="3"/>
        <v>54</v>
      </c>
      <c r="AF21" s="283">
        <f t="shared" si="3"/>
        <v>54</v>
      </c>
      <c r="AG21" s="20"/>
      <c r="AH21" s="20"/>
      <c r="AI21" s="103"/>
    </row>
    <row r="22" spans="1:35" ht="47.25" x14ac:dyDescent="0.25">
      <c r="B22" s="62"/>
      <c r="C22" s="63"/>
      <c r="D22" s="63"/>
      <c r="E22" s="13"/>
      <c r="F22" s="13"/>
      <c r="G22" s="64"/>
      <c r="H22" s="64"/>
      <c r="I22" s="64"/>
      <c r="J22" s="64"/>
      <c r="K22" s="64"/>
      <c r="L22" s="57"/>
      <c r="M22" s="64"/>
      <c r="N22" s="57"/>
      <c r="O22" s="66"/>
      <c r="P22" s="64"/>
      <c r="Q22" s="65"/>
      <c r="R22" s="17"/>
      <c r="S22" s="17"/>
      <c r="T22" s="17"/>
      <c r="U22" s="17"/>
      <c r="V22" s="17"/>
      <c r="W22" s="17"/>
      <c r="X22" s="314" t="s">
        <v>340</v>
      </c>
      <c r="Y22" s="246" t="s">
        <v>61</v>
      </c>
      <c r="Z22" s="247" t="s">
        <v>28</v>
      </c>
      <c r="AA22" s="247" t="s">
        <v>47</v>
      </c>
      <c r="AB22" s="295" t="s">
        <v>491</v>
      </c>
      <c r="AC22" s="248"/>
      <c r="AD22" s="283">
        <f>AD23</f>
        <v>54</v>
      </c>
      <c r="AE22" s="283">
        <f t="shared" si="3"/>
        <v>54</v>
      </c>
      <c r="AF22" s="283">
        <f t="shared" si="3"/>
        <v>54</v>
      </c>
      <c r="AG22" s="20"/>
      <c r="AH22" s="20"/>
      <c r="AI22" s="103"/>
    </row>
    <row r="23" spans="1:35" ht="47.25" x14ac:dyDescent="0.25">
      <c r="B23" s="62"/>
      <c r="C23" s="63"/>
      <c r="D23" s="63"/>
      <c r="E23" s="13"/>
      <c r="F23" s="13"/>
      <c r="G23" s="64"/>
      <c r="H23" s="64"/>
      <c r="I23" s="64"/>
      <c r="J23" s="64"/>
      <c r="K23" s="64"/>
      <c r="L23" s="57"/>
      <c r="M23" s="64"/>
      <c r="N23" s="57"/>
      <c r="O23" s="66"/>
      <c r="P23" s="64"/>
      <c r="Q23" s="65"/>
      <c r="R23" s="17"/>
      <c r="S23" s="17"/>
      <c r="T23" s="17"/>
      <c r="U23" s="17"/>
      <c r="V23" s="17"/>
      <c r="W23" s="17"/>
      <c r="X23" s="267" t="s">
        <v>40</v>
      </c>
      <c r="Y23" s="246" t="s">
        <v>61</v>
      </c>
      <c r="Z23" s="247" t="s">
        <v>28</v>
      </c>
      <c r="AA23" s="247" t="s">
        <v>47</v>
      </c>
      <c r="AB23" s="295" t="s">
        <v>491</v>
      </c>
      <c r="AC23" s="272">
        <v>100</v>
      </c>
      <c r="AD23" s="283">
        <f>AD24</f>
        <v>54</v>
      </c>
      <c r="AE23" s="283">
        <f>AE24</f>
        <v>54</v>
      </c>
      <c r="AF23" s="283">
        <f>AF24</f>
        <v>54</v>
      </c>
      <c r="AG23" s="20"/>
      <c r="AH23" s="20"/>
      <c r="AI23" s="103"/>
    </row>
    <row r="24" spans="1:35" x14ac:dyDescent="0.25">
      <c r="B24" s="62"/>
      <c r="C24" s="63"/>
      <c r="D24" s="63"/>
      <c r="E24" s="13"/>
      <c r="F24" s="13"/>
      <c r="G24" s="64"/>
      <c r="H24" s="64"/>
      <c r="I24" s="64"/>
      <c r="J24" s="64"/>
      <c r="K24" s="64"/>
      <c r="L24" s="57"/>
      <c r="M24" s="64"/>
      <c r="N24" s="57"/>
      <c r="O24" s="66"/>
      <c r="P24" s="64"/>
      <c r="Q24" s="65"/>
      <c r="R24" s="17"/>
      <c r="S24" s="17"/>
      <c r="T24" s="17"/>
      <c r="U24" s="17"/>
      <c r="V24" s="17"/>
      <c r="W24" s="17"/>
      <c r="X24" s="267" t="s">
        <v>92</v>
      </c>
      <c r="Y24" s="246" t="s">
        <v>61</v>
      </c>
      <c r="Z24" s="247" t="s">
        <v>28</v>
      </c>
      <c r="AA24" s="247" t="s">
        <v>47</v>
      </c>
      <c r="AB24" s="295" t="s">
        <v>491</v>
      </c>
      <c r="AC24" s="248">
        <v>120</v>
      </c>
      <c r="AD24" s="283">
        <f>53+1</f>
        <v>54</v>
      </c>
      <c r="AE24" s="283">
        <v>54</v>
      </c>
      <c r="AF24" s="283">
        <v>54</v>
      </c>
      <c r="AG24" s="20"/>
      <c r="AH24" s="20"/>
      <c r="AI24" s="103"/>
    </row>
    <row r="25" spans="1:35" x14ac:dyDescent="0.25">
      <c r="A25" s="67"/>
      <c r="B25" s="62"/>
      <c r="C25" s="63"/>
      <c r="D25" s="63"/>
      <c r="E25" s="63"/>
      <c r="F25" s="13"/>
      <c r="G25" s="64"/>
      <c r="H25" s="64"/>
      <c r="I25" s="64"/>
      <c r="J25" s="64"/>
      <c r="K25" s="64"/>
      <c r="L25" s="57"/>
      <c r="M25" s="64"/>
      <c r="N25" s="57"/>
      <c r="O25" s="66"/>
      <c r="P25" s="64"/>
      <c r="Q25" s="65"/>
      <c r="R25" s="17"/>
      <c r="S25" s="17"/>
      <c r="T25" s="17"/>
      <c r="U25" s="17"/>
      <c r="V25" s="17"/>
      <c r="W25" s="17"/>
      <c r="X25" s="312" t="s">
        <v>178</v>
      </c>
      <c r="Y25" s="246" t="s">
        <v>61</v>
      </c>
      <c r="Z25" s="247" t="s">
        <v>28</v>
      </c>
      <c r="AA25" s="247" t="s">
        <v>47</v>
      </c>
      <c r="AB25" s="296" t="s">
        <v>108</v>
      </c>
      <c r="AC25" s="272"/>
      <c r="AD25" s="283">
        <f>AD26</f>
        <v>109674.7</v>
      </c>
      <c r="AE25" s="283">
        <f>AE26</f>
        <v>104684.5</v>
      </c>
      <c r="AF25" s="283">
        <f>AF26</f>
        <v>105015.59999999999</v>
      </c>
      <c r="AG25" s="20"/>
      <c r="AH25" s="20"/>
      <c r="AI25" s="103"/>
    </row>
    <row r="26" spans="1:35" x14ac:dyDescent="0.25">
      <c r="A26" s="69"/>
      <c r="C26" s="63"/>
      <c r="D26" s="63"/>
      <c r="E26" s="63"/>
      <c r="F26" s="63"/>
      <c r="G26" s="64"/>
      <c r="H26" s="3"/>
      <c r="L26" s="57"/>
      <c r="N26" s="57"/>
      <c r="O26" s="70"/>
      <c r="P26" s="64"/>
      <c r="Q26" s="65"/>
      <c r="R26" s="17"/>
      <c r="S26" s="17"/>
      <c r="T26" s="17"/>
      <c r="U26" s="17"/>
      <c r="V26" s="17"/>
      <c r="X26" s="312" t="s">
        <v>181</v>
      </c>
      <c r="Y26" s="246" t="s">
        <v>61</v>
      </c>
      <c r="Z26" s="247" t="s">
        <v>28</v>
      </c>
      <c r="AA26" s="247" t="s">
        <v>47</v>
      </c>
      <c r="AB26" s="296" t="s">
        <v>182</v>
      </c>
      <c r="AC26" s="248"/>
      <c r="AD26" s="283">
        <f>AD27+AD40</f>
        <v>109674.7</v>
      </c>
      <c r="AE26" s="283">
        <f>AE27+AE40</f>
        <v>104684.5</v>
      </c>
      <c r="AF26" s="283">
        <f>AF27+AF40</f>
        <v>105015.59999999999</v>
      </c>
      <c r="AG26" s="20"/>
      <c r="AH26" s="20"/>
      <c r="AI26" s="103"/>
    </row>
    <row r="27" spans="1:35" ht="31.5" x14ac:dyDescent="0.25">
      <c r="A27" s="69"/>
      <c r="C27" s="63"/>
      <c r="D27" s="63"/>
      <c r="E27" s="63"/>
      <c r="F27" s="63"/>
      <c r="G27" s="64"/>
      <c r="H27" s="3"/>
      <c r="L27" s="57"/>
      <c r="N27" s="57"/>
      <c r="O27" s="70"/>
      <c r="P27" s="64"/>
      <c r="Q27" s="65"/>
      <c r="R27" s="17"/>
      <c r="S27" s="17"/>
      <c r="T27" s="17"/>
      <c r="U27" s="17"/>
      <c r="V27" s="17"/>
      <c r="X27" s="312" t="s">
        <v>183</v>
      </c>
      <c r="Y27" s="246" t="s">
        <v>61</v>
      </c>
      <c r="Z27" s="247" t="s">
        <v>28</v>
      </c>
      <c r="AA27" s="247" t="s">
        <v>47</v>
      </c>
      <c r="AB27" s="296" t="s">
        <v>184</v>
      </c>
      <c r="AC27" s="248"/>
      <c r="AD27" s="283">
        <f>AD28</f>
        <v>109319.7</v>
      </c>
      <c r="AE27" s="283">
        <f>AE28</f>
        <v>104383</v>
      </c>
      <c r="AF27" s="283">
        <f>AF28</f>
        <v>104666.59999999999</v>
      </c>
      <c r="AG27" s="20"/>
      <c r="AH27" s="20"/>
      <c r="AI27" s="103"/>
    </row>
    <row r="28" spans="1:35" x14ac:dyDescent="0.25">
      <c r="A28" s="69"/>
      <c r="C28" s="63"/>
      <c r="D28" s="63"/>
      <c r="E28" s="63"/>
      <c r="F28" s="63"/>
      <c r="G28" s="64"/>
      <c r="H28" s="3"/>
      <c r="L28" s="57"/>
      <c r="N28" s="57"/>
      <c r="O28" s="70"/>
      <c r="P28" s="64"/>
      <c r="Q28" s="65"/>
      <c r="R28" s="17"/>
      <c r="S28" s="17"/>
      <c r="T28" s="17"/>
      <c r="U28" s="17"/>
      <c r="V28" s="17"/>
      <c r="X28" s="312" t="s">
        <v>187</v>
      </c>
      <c r="Y28" s="246" t="s">
        <v>61</v>
      </c>
      <c r="Z28" s="247" t="s">
        <v>28</v>
      </c>
      <c r="AA28" s="247" t="s">
        <v>47</v>
      </c>
      <c r="AB28" s="296" t="s">
        <v>188</v>
      </c>
      <c r="AC28" s="248"/>
      <c r="AD28" s="283">
        <f>AD29+AD34+AD37</f>
        <v>109319.7</v>
      </c>
      <c r="AE28" s="283">
        <f>AE29+AE34+AE37</f>
        <v>104383</v>
      </c>
      <c r="AF28" s="283">
        <f>AF29+AF34+AF37</f>
        <v>104666.59999999999</v>
      </c>
      <c r="AG28" s="20"/>
      <c r="AH28" s="20"/>
      <c r="AI28" s="103"/>
    </row>
    <row r="29" spans="1:35" ht="31.5" x14ac:dyDescent="0.25">
      <c r="A29" s="69"/>
      <c r="C29" s="63"/>
      <c r="D29" s="63"/>
      <c r="E29" s="63"/>
      <c r="F29" s="63"/>
      <c r="G29" s="64"/>
      <c r="H29" s="3"/>
      <c r="L29" s="57"/>
      <c r="N29" s="57"/>
      <c r="O29" s="70"/>
      <c r="P29" s="64"/>
      <c r="Q29" s="65"/>
      <c r="R29" s="17"/>
      <c r="S29" s="17"/>
      <c r="T29" s="17"/>
      <c r="U29" s="17"/>
      <c r="V29" s="17"/>
      <c r="X29" s="267" t="s">
        <v>189</v>
      </c>
      <c r="Y29" s="251" t="s">
        <v>61</v>
      </c>
      <c r="Z29" s="252" t="s">
        <v>28</v>
      </c>
      <c r="AA29" s="252" t="s">
        <v>47</v>
      </c>
      <c r="AB29" s="296" t="s">
        <v>190</v>
      </c>
      <c r="AC29" s="248"/>
      <c r="AD29" s="283">
        <f>AD32+AD30</f>
        <v>9952.7999999999993</v>
      </c>
      <c r="AE29" s="283">
        <f t="shared" ref="AE29" si="4">AE32+AE30</f>
        <v>10306.6</v>
      </c>
      <c r="AF29" s="283">
        <f>AF32+AF30</f>
        <v>10692.2</v>
      </c>
      <c r="AG29" s="20"/>
      <c r="AH29" s="20"/>
      <c r="AI29" s="103"/>
    </row>
    <row r="30" spans="1:35" ht="47.25" x14ac:dyDescent="0.25">
      <c r="A30" s="69"/>
      <c r="C30" s="63"/>
      <c r="D30" s="63"/>
      <c r="E30" s="63"/>
      <c r="F30" s="63"/>
      <c r="G30" s="64"/>
      <c r="H30" s="3"/>
      <c r="L30" s="57"/>
      <c r="N30" s="57"/>
      <c r="O30" s="70"/>
      <c r="P30" s="64"/>
      <c r="Q30" s="65"/>
      <c r="R30" s="17"/>
      <c r="S30" s="17"/>
      <c r="T30" s="17"/>
      <c r="U30" s="17"/>
      <c r="V30" s="17"/>
      <c r="X30" s="267" t="s">
        <v>40</v>
      </c>
      <c r="Y30" s="246" t="s">
        <v>61</v>
      </c>
      <c r="Z30" s="247" t="s">
        <v>28</v>
      </c>
      <c r="AA30" s="247" t="s">
        <v>47</v>
      </c>
      <c r="AB30" s="296" t="s">
        <v>190</v>
      </c>
      <c r="AC30" s="272">
        <v>100</v>
      </c>
      <c r="AD30" s="283">
        <f>AD31</f>
        <v>50</v>
      </c>
      <c r="AE30" s="283">
        <f>AE31</f>
        <v>50</v>
      </c>
      <c r="AF30" s="283">
        <f>AF31</f>
        <v>50</v>
      </c>
      <c r="AG30" s="20"/>
      <c r="AH30" s="20"/>
      <c r="AI30" s="103"/>
    </row>
    <row r="31" spans="1:35" x14ac:dyDescent="0.25">
      <c r="A31" s="69"/>
      <c r="C31" s="63"/>
      <c r="D31" s="63"/>
      <c r="E31" s="63"/>
      <c r="F31" s="63"/>
      <c r="G31" s="64"/>
      <c r="H31" s="3"/>
      <c r="L31" s="57"/>
      <c r="N31" s="57"/>
      <c r="O31" s="70"/>
      <c r="P31" s="64"/>
      <c r="Q31" s="65"/>
      <c r="R31" s="17"/>
      <c r="S31" s="17"/>
      <c r="T31" s="17"/>
      <c r="U31" s="17"/>
      <c r="V31" s="17"/>
      <c r="X31" s="267" t="s">
        <v>92</v>
      </c>
      <c r="Y31" s="246" t="s">
        <v>61</v>
      </c>
      <c r="Z31" s="247" t="s">
        <v>28</v>
      </c>
      <c r="AA31" s="247" t="s">
        <v>47</v>
      </c>
      <c r="AB31" s="296" t="s">
        <v>190</v>
      </c>
      <c r="AC31" s="248">
        <v>120</v>
      </c>
      <c r="AD31" s="283">
        <v>50</v>
      </c>
      <c r="AE31" s="283">
        <v>50</v>
      </c>
      <c r="AF31" s="283">
        <v>50</v>
      </c>
      <c r="AG31" s="20"/>
      <c r="AH31" s="20"/>
      <c r="AI31" s="103"/>
    </row>
    <row r="32" spans="1:35" x14ac:dyDescent="0.25">
      <c r="A32" s="69"/>
      <c r="C32" s="63"/>
      <c r="D32" s="63"/>
      <c r="E32" s="63"/>
      <c r="F32" s="63"/>
      <c r="G32" s="64"/>
      <c r="H32" s="3"/>
      <c r="L32" s="57"/>
      <c r="N32" s="57"/>
      <c r="O32" s="70"/>
      <c r="P32" s="64"/>
      <c r="Q32" s="65"/>
      <c r="R32" s="17"/>
      <c r="S32" s="17"/>
      <c r="T32" s="17"/>
      <c r="U32" s="17"/>
      <c r="V32" s="17"/>
      <c r="X32" s="267" t="s">
        <v>116</v>
      </c>
      <c r="Y32" s="246" t="s">
        <v>61</v>
      </c>
      <c r="Z32" s="247" t="s">
        <v>28</v>
      </c>
      <c r="AA32" s="247" t="s">
        <v>47</v>
      </c>
      <c r="AB32" s="296" t="s">
        <v>190</v>
      </c>
      <c r="AC32" s="248">
        <v>200</v>
      </c>
      <c r="AD32" s="283">
        <f>AD33</f>
        <v>9902.7999999999993</v>
      </c>
      <c r="AE32" s="283">
        <f>AE33</f>
        <v>10256.6</v>
      </c>
      <c r="AF32" s="283">
        <f>AF33</f>
        <v>10642.2</v>
      </c>
      <c r="AG32" s="20"/>
      <c r="AH32" s="20"/>
      <c r="AI32" s="103"/>
    </row>
    <row r="33" spans="1:35" ht="31.5" x14ac:dyDescent="0.25">
      <c r="A33" s="69"/>
      <c r="C33" s="63"/>
      <c r="D33" s="63"/>
      <c r="E33" s="63"/>
      <c r="F33" s="63"/>
      <c r="G33" s="64"/>
      <c r="H33" s="3"/>
      <c r="L33" s="57"/>
      <c r="N33" s="57"/>
      <c r="O33" s="70"/>
      <c r="P33" s="64"/>
      <c r="Q33" s="65"/>
      <c r="R33" s="17"/>
      <c r="S33" s="17"/>
      <c r="T33" s="17"/>
      <c r="U33" s="17"/>
      <c r="V33" s="17"/>
      <c r="X33" s="267" t="s">
        <v>50</v>
      </c>
      <c r="Y33" s="246" t="s">
        <v>61</v>
      </c>
      <c r="Z33" s="247" t="s">
        <v>28</v>
      </c>
      <c r="AA33" s="247" t="s">
        <v>47</v>
      </c>
      <c r="AB33" s="296" t="s">
        <v>190</v>
      </c>
      <c r="AC33" s="248">
        <v>240</v>
      </c>
      <c r="AD33" s="283">
        <v>9902.7999999999993</v>
      </c>
      <c r="AE33" s="283">
        <v>10256.6</v>
      </c>
      <c r="AF33" s="283">
        <v>10642.2</v>
      </c>
      <c r="AG33" s="20"/>
      <c r="AH33" s="20"/>
      <c r="AI33" s="103"/>
    </row>
    <row r="34" spans="1:35" ht="31.5" x14ac:dyDescent="0.25">
      <c r="A34" s="69"/>
      <c r="C34" s="63"/>
      <c r="D34" s="63"/>
      <c r="E34" s="63"/>
      <c r="F34" s="63"/>
      <c r="G34" s="64"/>
      <c r="H34" s="3"/>
      <c r="L34" s="57"/>
      <c r="N34" s="57"/>
      <c r="O34" s="70"/>
      <c r="P34" s="64"/>
      <c r="Q34" s="65"/>
      <c r="R34" s="17"/>
      <c r="S34" s="17"/>
      <c r="T34" s="17"/>
      <c r="U34" s="17"/>
      <c r="V34" s="17"/>
      <c r="X34" s="267" t="s">
        <v>191</v>
      </c>
      <c r="Y34" s="246" t="s">
        <v>61</v>
      </c>
      <c r="Z34" s="247" t="s">
        <v>28</v>
      </c>
      <c r="AA34" s="247" t="s">
        <v>47</v>
      </c>
      <c r="AB34" s="296" t="s">
        <v>192</v>
      </c>
      <c r="AC34" s="272"/>
      <c r="AD34" s="283">
        <f t="shared" ref="AD34:AF35" si="5">AD35</f>
        <v>27641.599999999999</v>
      </c>
      <c r="AE34" s="283">
        <f t="shared" si="5"/>
        <v>25779</v>
      </c>
      <c r="AF34" s="283">
        <f t="shared" si="5"/>
        <v>25779</v>
      </c>
      <c r="AG34" s="20"/>
      <c r="AH34" s="20"/>
      <c r="AI34" s="103"/>
    </row>
    <row r="35" spans="1:35" ht="47.25" x14ac:dyDescent="0.25">
      <c r="A35" s="69"/>
      <c r="C35" s="63"/>
      <c r="D35" s="63"/>
      <c r="E35" s="63"/>
      <c r="F35" s="63"/>
      <c r="G35" s="64"/>
      <c r="H35" s="3"/>
      <c r="L35" s="57"/>
      <c r="N35" s="57"/>
      <c r="O35" s="70"/>
      <c r="P35" s="64"/>
      <c r="Q35" s="65"/>
      <c r="R35" s="17"/>
      <c r="S35" s="17"/>
      <c r="T35" s="17"/>
      <c r="U35" s="17"/>
      <c r="V35" s="17"/>
      <c r="X35" s="267" t="s">
        <v>40</v>
      </c>
      <c r="Y35" s="246" t="s">
        <v>61</v>
      </c>
      <c r="Z35" s="247" t="s">
        <v>28</v>
      </c>
      <c r="AA35" s="247" t="s">
        <v>47</v>
      </c>
      <c r="AB35" s="296" t="s">
        <v>192</v>
      </c>
      <c r="AC35" s="272">
        <v>100</v>
      </c>
      <c r="AD35" s="283">
        <f t="shared" si="5"/>
        <v>27641.599999999999</v>
      </c>
      <c r="AE35" s="283">
        <f t="shared" si="5"/>
        <v>25779</v>
      </c>
      <c r="AF35" s="283">
        <f t="shared" si="5"/>
        <v>25779</v>
      </c>
      <c r="AG35" s="20"/>
      <c r="AH35" s="20"/>
      <c r="AI35" s="103"/>
    </row>
    <row r="36" spans="1:35" x14ac:dyDescent="0.25">
      <c r="A36" s="69"/>
      <c r="C36" s="63"/>
      <c r="D36" s="63"/>
      <c r="E36" s="63"/>
      <c r="F36" s="63"/>
      <c r="G36" s="64"/>
      <c r="H36" s="3"/>
      <c r="L36" s="57"/>
      <c r="N36" s="57"/>
      <c r="O36" s="70"/>
      <c r="P36" s="64"/>
      <c r="Q36" s="65"/>
      <c r="R36" s="17"/>
      <c r="S36" s="17"/>
      <c r="T36" s="17"/>
      <c r="U36" s="17"/>
      <c r="V36" s="17"/>
      <c r="X36" s="267" t="s">
        <v>92</v>
      </c>
      <c r="Y36" s="246" t="s">
        <v>61</v>
      </c>
      <c r="Z36" s="247" t="s">
        <v>28</v>
      </c>
      <c r="AA36" s="247" t="s">
        <v>47</v>
      </c>
      <c r="AB36" s="296" t="s">
        <v>192</v>
      </c>
      <c r="AC36" s="248">
        <v>120</v>
      </c>
      <c r="AD36" s="283">
        <v>27641.599999999999</v>
      </c>
      <c r="AE36" s="283">
        <v>25779</v>
      </c>
      <c r="AF36" s="283">
        <v>25779</v>
      </c>
      <c r="AG36" s="20"/>
      <c r="AH36" s="20"/>
      <c r="AI36" s="103"/>
    </row>
    <row r="37" spans="1:35" ht="31.5" x14ac:dyDescent="0.25">
      <c r="A37" s="69"/>
      <c r="C37" s="63"/>
      <c r="D37" s="63"/>
      <c r="E37" s="63"/>
      <c r="F37" s="63"/>
      <c r="G37" s="64"/>
      <c r="H37" s="3"/>
      <c r="L37" s="57"/>
      <c r="N37" s="57"/>
      <c r="O37" s="70"/>
      <c r="P37" s="64"/>
      <c r="Q37" s="65"/>
      <c r="R37" s="17"/>
      <c r="S37" s="17"/>
      <c r="T37" s="17"/>
      <c r="U37" s="17"/>
      <c r="V37" s="17"/>
      <c r="X37" s="267" t="s">
        <v>193</v>
      </c>
      <c r="Y37" s="246" t="s">
        <v>61</v>
      </c>
      <c r="Z37" s="247" t="s">
        <v>28</v>
      </c>
      <c r="AA37" s="247" t="s">
        <v>47</v>
      </c>
      <c r="AB37" s="296" t="s">
        <v>194</v>
      </c>
      <c r="AC37" s="272"/>
      <c r="AD37" s="283">
        <f t="shared" ref="AD37:AF38" si="6">AD38</f>
        <v>71725.3</v>
      </c>
      <c r="AE37" s="283">
        <f t="shared" si="6"/>
        <v>68297.399999999994</v>
      </c>
      <c r="AF37" s="283">
        <f t="shared" si="6"/>
        <v>68195.399999999994</v>
      </c>
      <c r="AG37" s="20"/>
      <c r="AH37" s="20"/>
      <c r="AI37" s="103"/>
    </row>
    <row r="38" spans="1:35" ht="47.25" x14ac:dyDescent="0.25">
      <c r="A38" s="69"/>
      <c r="C38" s="63"/>
      <c r="D38" s="63"/>
      <c r="E38" s="63"/>
      <c r="F38" s="63"/>
      <c r="G38" s="64"/>
      <c r="H38" s="3"/>
      <c r="L38" s="57"/>
      <c r="N38" s="57"/>
      <c r="O38" s="70"/>
      <c r="P38" s="64"/>
      <c r="Q38" s="65"/>
      <c r="R38" s="17"/>
      <c r="S38" s="17"/>
      <c r="T38" s="17"/>
      <c r="U38" s="17"/>
      <c r="V38" s="17"/>
      <c r="X38" s="267" t="s">
        <v>40</v>
      </c>
      <c r="Y38" s="246" t="s">
        <v>61</v>
      </c>
      <c r="Z38" s="247" t="s">
        <v>28</v>
      </c>
      <c r="AA38" s="247" t="s">
        <v>47</v>
      </c>
      <c r="AB38" s="296" t="s">
        <v>194</v>
      </c>
      <c r="AC38" s="272">
        <v>100</v>
      </c>
      <c r="AD38" s="283">
        <f t="shared" si="6"/>
        <v>71725.3</v>
      </c>
      <c r="AE38" s="283">
        <f t="shared" si="6"/>
        <v>68297.399999999994</v>
      </c>
      <c r="AF38" s="283">
        <f t="shared" si="6"/>
        <v>68195.399999999994</v>
      </c>
      <c r="AG38" s="20"/>
      <c r="AH38" s="20"/>
      <c r="AI38" s="103"/>
    </row>
    <row r="39" spans="1:35" x14ac:dyDescent="0.25">
      <c r="A39" s="69"/>
      <c r="C39" s="63"/>
      <c r="D39" s="63"/>
      <c r="E39" s="63"/>
      <c r="F39" s="63"/>
      <c r="G39" s="64"/>
      <c r="H39" s="3"/>
      <c r="L39" s="57"/>
      <c r="N39" s="57"/>
      <c r="O39" s="70"/>
      <c r="P39" s="64"/>
      <c r="Q39" s="65"/>
      <c r="R39" s="17"/>
      <c r="S39" s="17"/>
      <c r="T39" s="17"/>
      <c r="U39" s="17"/>
      <c r="V39" s="17"/>
      <c r="X39" s="267" t="s">
        <v>92</v>
      </c>
      <c r="Y39" s="246" t="s">
        <v>61</v>
      </c>
      <c r="Z39" s="247" t="s">
        <v>28</v>
      </c>
      <c r="AA39" s="247" t="s">
        <v>47</v>
      </c>
      <c r="AB39" s="296" t="s">
        <v>194</v>
      </c>
      <c r="AC39" s="248">
        <v>120</v>
      </c>
      <c r="AD39" s="283">
        <v>71725.3</v>
      </c>
      <c r="AE39" s="283">
        <v>68297.399999999994</v>
      </c>
      <c r="AF39" s="283">
        <v>68195.399999999994</v>
      </c>
      <c r="AG39" s="20"/>
      <c r="AH39" s="20"/>
      <c r="AI39" s="103"/>
    </row>
    <row r="40" spans="1:35" ht="31.5" x14ac:dyDescent="0.25">
      <c r="A40" s="69"/>
      <c r="C40" s="63"/>
      <c r="D40" s="63"/>
      <c r="E40" s="63"/>
      <c r="F40" s="63"/>
      <c r="G40" s="64"/>
      <c r="H40" s="3"/>
      <c r="L40" s="57"/>
      <c r="N40" s="57"/>
      <c r="O40" s="70"/>
      <c r="P40" s="64"/>
      <c r="Q40" s="65"/>
      <c r="R40" s="17"/>
      <c r="S40" s="17"/>
      <c r="T40" s="17"/>
      <c r="U40" s="17"/>
      <c r="V40" s="17"/>
      <c r="X40" s="267" t="s">
        <v>505</v>
      </c>
      <c r="Y40" s="246" t="s">
        <v>61</v>
      </c>
      <c r="Z40" s="247" t="s">
        <v>28</v>
      </c>
      <c r="AA40" s="247" t="s">
        <v>47</v>
      </c>
      <c r="AB40" s="298" t="s">
        <v>506</v>
      </c>
      <c r="AC40" s="248"/>
      <c r="AD40" s="283">
        <f>AD41</f>
        <v>355</v>
      </c>
      <c r="AE40" s="283">
        <f t="shared" ref="AE40:AF42" si="7">AE41</f>
        <v>301.5</v>
      </c>
      <c r="AF40" s="283">
        <f t="shared" si="7"/>
        <v>349</v>
      </c>
      <c r="AG40" s="20"/>
      <c r="AH40" s="20"/>
      <c r="AI40" s="103"/>
    </row>
    <row r="41" spans="1:35" ht="78.75" x14ac:dyDescent="0.25">
      <c r="A41" s="69"/>
      <c r="C41" s="63"/>
      <c r="D41" s="63"/>
      <c r="E41" s="63"/>
      <c r="F41" s="63"/>
      <c r="G41" s="64"/>
      <c r="H41" s="3"/>
      <c r="L41" s="57"/>
      <c r="N41" s="57"/>
      <c r="O41" s="70"/>
      <c r="P41" s="64"/>
      <c r="Q41" s="65"/>
      <c r="R41" s="17"/>
      <c r="S41" s="17"/>
      <c r="T41" s="17"/>
      <c r="U41" s="17"/>
      <c r="V41" s="17"/>
      <c r="X41" s="267" t="s">
        <v>385</v>
      </c>
      <c r="Y41" s="246" t="s">
        <v>61</v>
      </c>
      <c r="Z41" s="247" t="s">
        <v>28</v>
      </c>
      <c r="AA41" s="247" t="s">
        <v>47</v>
      </c>
      <c r="AB41" s="296" t="s">
        <v>507</v>
      </c>
      <c r="AC41" s="248"/>
      <c r="AD41" s="283">
        <f>AD42</f>
        <v>355</v>
      </c>
      <c r="AE41" s="283">
        <f t="shared" si="7"/>
        <v>301.5</v>
      </c>
      <c r="AF41" s="283">
        <f t="shared" si="7"/>
        <v>349</v>
      </c>
      <c r="AG41" s="20"/>
      <c r="AH41" s="20"/>
      <c r="AI41" s="103"/>
    </row>
    <row r="42" spans="1:35" x14ac:dyDescent="0.25">
      <c r="A42" s="69"/>
      <c r="C42" s="63"/>
      <c r="D42" s="63"/>
      <c r="E42" s="63"/>
      <c r="F42" s="63"/>
      <c r="G42" s="64"/>
      <c r="H42" s="3"/>
      <c r="L42" s="57"/>
      <c r="N42" s="57"/>
      <c r="O42" s="70"/>
      <c r="P42" s="64"/>
      <c r="Q42" s="65"/>
      <c r="R42" s="17"/>
      <c r="S42" s="17"/>
      <c r="T42" s="17"/>
      <c r="U42" s="17"/>
      <c r="V42" s="17"/>
      <c r="X42" s="267" t="s">
        <v>116</v>
      </c>
      <c r="Y42" s="246" t="s">
        <v>61</v>
      </c>
      <c r="Z42" s="247" t="s">
        <v>28</v>
      </c>
      <c r="AA42" s="247" t="s">
        <v>47</v>
      </c>
      <c r="AB42" s="296" t="s">
        <v>507</v>
      </c>
      <c r="AC42" s="248">
        <v>200</v>
      </c>
      <c r="AD42" s="283">
        <f>AD43</f>
        <v>355</v>
      </c>
      <c r="AE42" s="283">
        <f t="shared" si="7"/>
        <v>301.5</v>
      </c>
      <c r="AF42" s="283">
        <f t="shared" si="7"/>
        <v>349</v>
      </c>
      <c r="AG42" s="20"/>
      <c r="AH42" s="20"/>
      <c r="AI42" s="103"/>
    </row>
    <row r="43" spans="1:35" ht="31.5" x14ac:dyDescent="0.25">
      <c r="A43" s="69"/>
      <c r="C43" s="63"/>
      <c r="D43" s="63"/>
      <c r="E43" s="63"/>
      <c r="F43" s="63"/>
      <c r="G43" s="64"/>
      <c r="H43" s="3"/>
      <c r="L43" s="57"/>
      <c r="N43" s="57"/>
      <c r="O43" s="70"/>
      <c r="P43" s="64"/>
      <c r="Q43" s="65"/>
      <c r="R43" s="17"/>
      <c r="S43" s="17"/>
      <c r="T43" s="17"/>
      <c r="U43" s="17"/>
      <c r="V43" s="17"/>
      <c r="X43" s="267" t="s">
        <v>50</v>
      </c>
      <c r="Y43" s="246" t="s">
        <v>61</v>
      </c>
      <c r="Z43" s="247" t="s">
        <v>28</v>
      </c>
      <c r="AA43" s="247" t="s">
        <v>47</v>
      </c>
      <c r="AB43" s="296" t="s">
        <v>507</v>
      </c>
      <c r="AC43" s="248">
        <v>240</v>
      </c>
      <c r="AD43" s="283">
        <v>355</v>
      </c>
      <c r="AE43" s="283">
        <v>301.5</v>
      </c>
      <c r="AF43" s="283">
        <v>349</v>
      </c>
      <c r="AG43" s="20"/>
      <c r="AH43" s="20"/>
      <c r="AI43" s="103"/>
    </row>
    <row r="44" spans="1:35" ht="31.5" x14ac:dyDescent="0.25">
      <c r="A44" s="69"/>
      <c r="C44" s="63"/>
      <c r="D44" s="63"/>
      <c r="E44" s="63"/>
      <c r="F44" s="63"/>
      <c r="G44" s="64"/>
      <c r="H44" s="3"/>
      <c r="L44" s="57"/>
      <c r="N44" s="57"/>
      <c r="O44" s="70"/>
      <c r="P44" s="64"/>
      <c r="Q44" s="65"/>
      <c r="R44" s="17"/>
      <c r="S44" s="17"/>
      <c r="T44" s="17"/>
      <c r="U44" s="17"/>
      <c r="V44" s="17"/>
      <c r="X44" s="313" t="s">
        <v>286</v>
      </c>
      <c r="Y44" s="246" t="s">
        <v>61</v>
      </c>
      <c r="Z44" s="247" t="s">
        <v>28</v>
      </c>
      <c r="AA44" s="247" t="s">
        <v>47</v>
      </c>
      <c r="AB44" s="296" t="s">
        <v>128</v>
      </c>
      <c r="AC44" s="248"/>
      <c r="AD44" s="283">
        <f t="shared" ref="AD44:AF46" si="8">AD45</f>
        <v>6866.1</v>
      </c>
      <c r="AE44" s="283">
        <f t="shared" si="8"/>
        <v>959</v>
      </c>
      <c r="AF44" s="283">
        <f t="shared" si="8"/>
        <v>7291.1</v>
      </c>
      <c r="AG44" s="20"/>
      <c r="AH44" s="20"/>
      <c r="AI44" s="103"/>
    </row>
    <row r="45" spans="1:35" ht="47.25" x14ac:dyDescent="0.25">
      <c r="A45" s="69"/>
      <c r="C45" s="63"/>
      <c r="D45" s="63"/>
      <c r="E45" s="63"/>
      <c r="F45" s="63"/>
      <c r="G45" s="64"/>
      <c r="H45" s="3"/>
      <c r="L45" s="57"/>
      <c r="N45" s="57"/>
      <c r="O45" s="70"/>
      <c r="P45" s="64"/>
      <c r="Q45" s="65"/>
      <c r="R45" s="17"/>
      <c r="S45" s="17"/>
      <c r="T45" s="17"/>
      <c r="U45" s="17"/>
      <c r="V45" s="17"/>
      <c r="X45" s="316" t="s">
        <v>752</v>
      </c>
      <c r="Y45" s="246" t="s">
        <v>61</v>
      </c>
      <c r="Z45" s="247" t="s">
        <v>28</v>
      </c>
      <c r="AA45" s="247" t="s">
        <v>47</v>
      </c>
      <c r="AB45" s="296" t="s">
        <v>287</v>
      </c>
      <c r="AC45" s="248"/>
      <c r="AD45" s="283">
        <f t="shared" si="8"/>
        <v>6866.1</v>
      </c>
      <c r="AE45" s="283">
        <f t="shared" si="8"/>
        <v>959</v>
      </c>
      <c r="AF45" s="283">
        <f t="shared" si="8"/>
        <v>7291.1</v>
      </c>
      <c r="AG45" s="20"/>
      <c r="AH45" s="20"/>
      <c r="AI45" s="103"/>
    </row>
    <row r="46" spans="1:35" ht="31.5" x14ac:dyDescent="0.25">
      <c r="A46" s="69"/>
      <c r="C46" s="63"/>
      <c r="D46" s="63"/>
      <c r="E46" s="63"/>
      <c r="F46" s="63"/>
      <c r="G46" s="64"/>
      <c r="H46" s="3"/>
      <c r="L46" s="57"/>
      <c r="N46" s="57"/>
      <c r="O46" s="70"/>
      <c r="P46" s="64"/>
      <c r="Q46" s="65"/>
      <c r="R46" s="17"/>
      <c r="S46" s="17"/>
      <c r="T46" s="17"/>
      <c r="U46" s="17"/>
      <c r="V46" s="17"/>
      <c r="X46" s="317" t="s">
        <v>288</v>
      </c>
      <c r="Y46" s="246" t="s">
        <v>61</v>
      </c>
      <c r="Z46" s="247" t="s">
        <v>28</v>
      </c>
      <c r="AA46" s="247" t="s">
        <v>47</v>
      </c>
      <c r="AB46" s="296" t="s">
        <v>289</v>
      </c>
      <c r="AC46" s="248"/>
      <c r="AD46" s="283">
        <f t="shared" si="8"/>
        <v>6866.1</v>
      </c>
      <c r="AE46" s="283">
        <f>AE47</f>
        <v>959</v>
      </c>
      <c r="AF46" s="283">
        <f t="shared" si="8"/>
        <v>7291.1</v>
      </c>
      <c r="AG46" s="20"/>
      <c r="AH46" s="20"/>
      <c r="AI46" s="103"/>
    </row>
    <row r="47" spans="1:35" ht="94.5" x14ac:dyDescent="0.25">
      <c r="A47" s="69"/>
      <c r="C47" s="63"/>
      <c r="D47" s="63"/>
      <c r="E47" s="63"/>
      <c r="F47" s="63"/>
      <c r="G47" s="64"/>
      <c r="H47" s="3"/>
      <c r="L47" s="57"/>
      <c r="N47" s="57"/>
      <c r="O47" s="70"/>
      <c r="P47" s="64"/>
      <c r="Q47" s="65"/>
      <c r="R47" s="17"/>
      <c r="S47" s="17"/>
      <c r="T47" s="17"/>
      <c r="U47" s="17"/>
      <c r="V47" s="17"/>
      <c r="X47" s="317" t="s">
        <v>609</v>
      </c>
      <c r="Y47" s="246" t="s">
        <v>61</v>
      </c>
      <c r="Z47" s="247" t="s">
        <v>28</v>
      </c>
      <c r="AA47" s="247" t="s">
        <v>47</v>
      </c>
      <c r="AB47" s="298" t="s">
        <v>290</v>
      </c>
      <c r="AC47" s="248"/>
      <c r="AD47" s="283">
        <f t="shared" ref="AD47:AF48" si="9">AD48</f>
        <v>6866.1</v>
      </c>
      <c r="AE47" s="283">
        <f t="shared" si="9"/>
        <v>959</v>
      </c>
      <c r="AF47" s="283">
        <f t="shared" si="9"/>
        <v>7291.1</v>
      </c>
      <c r="AG47" s="20"/>
      <c r="AH47" s="20"/>
      <c r="AI47" s="103"/>
    </row>
    <row r="48" spans="1:35" x14ac:dyDescent="0.25">
      <c r="A48" s="69"/>
      <c r="C48" s="63"/>
      <c r="D48" s="63"/>
      <c r="E48" s="63"/>
      <c r="F48" s="63"/>
      <c r="G48" s="64"/>
      <c r="H48" s="3"/>
      <c r="L48" s="57"/>
      <c r="N48" s="57"/>
      <c r="O48" s="70"/>
      <c r="P48" s="64"/>
      <c r="Q48" s="65"/>
      <c r="R48" s="17"/>
      <c r="S48" s="17"/>
      <c r="T48" s="17"/>
      <c r="U48" s="17"/>
      <c r="V48" s="17"/>
      <c r="X48" s="267" t="s">
        <v>116</v>
      </c>
      <c r="Y48" s="246" t="s">
        <v>61</v>
      </c>
      <c r="Z48" s="247" t="s">
        <v>28</v>
      </c>
      <c r="AA48" s="247" t="s">
        <v>47</v>
      </c>
      <c r="AB48" s="298" t="s">
        <v>290</v>
      </c>
      <c r="AC48" s="248">
        <v>200</v>
      </c>
      <c r="AD48" s="283">
        <f t="shared" si="9"/>
        <v>6866.1</v>
      </c>
      <c r="AE48" s="283">
        <f t="shared" si="9"/>
        <v>959</v>
      </c>
      <c r="AF48" s="283">
        <f t="shared" si="9"/>
        <v>7291.1</v>
      </c>
      <c r="AG48" s="20"/>
      <c r="AH48" s="20"/>
      <c r="AI48" s="103"/>
    </row>
    <row r="49" spans="1:35" ht="31.5" x14ac:dyDescent="0.25">
      <c r="A49" s="69"/>
      <c r="C49" s="63"/>
      <c r="D49" s="63"/>
      <c r="E49" s="63"/>
      <c r="F49" s="63"/>
      <c r="G49" s="64"/>
      <c r="H49" s="3"/>
      <c r="L49" s="57"/>
      <c r="N49" s="57"/>
      <c r="O49" s="70"/>
      <c r="P49" s="64"/>
      <c r="Q49" s="65"/>
      <c r="R49" s="17"/>
      <c r="S49" s="17"/>
      <c r="T49" s="17"/>
      <c r="U49" s="17"/>
      <c r="V49" s="17"/>
      <c r="X49" s="267" t="s">
        <v>50</v>
      </c>
      <c r="Y49" s="246" t="s">
        <v>61</v>
      </c>
      <c r="Z49" s="247" t="s">
        <v>28</v>
      </c>
      <c r="AA49" s="247" t="s">
        <v>47</v>
      </c>
      <c r="AB49" s="298" t="s">
        <v>290</v>
      </c>
      <c r="AC49" s="248">
        <v>240</v>
      </c>
      <c r="AD49" s="283">
        <v>6866.1</v>
      </c>
      <c r="AE49" s="283">
        <f>7037.8-5475.3-603.5</f>
        <v>959</v>
      </c>
      <c r="AF49" s="283">
        <v>7291.1</v>
      </c>
      <c r="AG49" s="167"/>
      <c r="AH49" s="20"/>
      <c r="AI49" s="103"/>
    </row>
    <row r="50" spans="1:35" x14ac:dyDescent="0.25">
      <c r="B50" s="62"/>
      <c r="C50" s="63"/>
      <c r="D50" s="63"/>
      <c r="E50" s="63"/>
      <c r="F50" s="63"/>
      <c r="G50" s="64"/>
      <c r="H50" s="64"/>
      <c r="I50" s="64"/>
      <c r="J50" s="64"/>
      <c r="K50" s="64"/>
      <c r="L50" s="57"/>
      <c r="M50" s="64"/>
      <c r="N50" s="57"/>
      <c r="P50" s="64"/>
      <c r="Q50" s="65"/>
      <c r="R50" s="17"/>
      <c r="S50" s="17"/>
      <c r="T50" s="17"/>
      <c r="U50" s="17"/>
      <c r="V50" s="17"/>
      <c r="W50" s="17"/>
      <c r="X50" s="267" t="s">
        <v>2</v>
      </c>
      <c r="Y50" s="246" t="s">
        <v>61</v>
      </c>
      <c r="Z50" s="247" t="s">
        <v>28</v>
      </c>
      <c r="AA50" s="247">
        <v>11</v>
      </c>
      <c r="AB50" s="299"/>
      <c r="AC50" s="248"/>
      <c r="AD50" s="283">
        <f t="shared" ref="AD50:AF50" si="10">AD51</f>
        <v>1000</v>
      </c>
      <c r="AE50" s="283">
        <f t="shared" si="10"/>
        <v>0</v>
      </c>
      <c r="AF50" s="283">
        <f t="shared" si="10"/>
        <v>0</v>
      </c>
      <c r="AG50" s="20"/>
      <c r="AH50" s="20"/>
      <c r="AI50" s="103"/>
    </row>
    <row r="51" spans="1:35" x14ac:dyDescent="0.25">
      <c r="A51" s="69"/>
      <c r="B51" s="62"/>
      <c r="C51" s="63"/>
      <c r="D51" s="63"/>
      <c r="E51" s="63"/>
      <c r="F51" s="63"/>
      <c r="G51" s="64"/>
      <c r="H51" s="3"/>
      <c r="L51" s="57"/>
      <c r="N51" s="57"/>
      <c r="Q51" s="65"/>
      <c r="R51" s="17"/>
      <c r="S51" s="17"/>
      <c r="T51" s="17"/>
      <c r="U51" s="17"/>
      <c r="V51" s="17"/>
      <c r="X51" s="267" t="s">
        <v>317</v>
      </c>
      <c r="Y51" s="246" t="s">
        <v>61</v>
      </c>
      <c r="Z51" s="247" t="s">
        <v>28</v>
      </c>
      <c r="AA51" s="247">
        <v>11</v>
      </c>
      <c r="AB51" s="295" t="s">
        <v>133</v>
      </c>
      <c r="AC51" s="248"/>
      <c r="AD51" s="283">
        <f>AD52</f>
        <v>1000</v>
      </c>
      <c r="AE51" s="283">
        <f>AE52</f>
        <v>0</v>
      </c>
      <c r="AF51" s="283">
        <f>AF52</f>
        <v>0</v>
      </c>
      <c r="AG51" s="20"/>
      <c r="AH51" s="20"/>
      <c r="AI51" s="103"/>
    </row>
    <row r="52" spans="1:35" ht="31.5" x14ac:dyDescent="0.25">
      <c r="A52" s="69"/>
      <c r="B52" s="62"/>
      <c r="C52" s="63"/>
      <c r="D52" s="63"/>
      <c r="E52" s="63"/>
      <c r="F52" s="63"/>
      <c r="G52" s="64"/>
      <c r="H52" s="3"/>
      <c r="L52" s="57"/>
      <c r="N52" s="57"/>
      <c r="Q52" s="65"/>
      <c r="R52" s="17"/>
      <c r="S52" s="17"/>
      <c r="T52" s="17"/>
      <c r="U52" s="17"/>
      <c r="V52" s="17"/>
      <c r="X52" s="319" t="s">
        <v>310</v>
      </c>
      <c r="Y52" s="246" t="s">
        <v>61</v>
      </c>
      <c r="Z52" s="247" t="s">
        <v>28</v>
      </c>
      <c r="AA52" s="247">
        <v>11</v>
      </c>
      <c r="AB52" s="296" t="s">
        <v>311</v>
      </c>
      <c r="AC52" s="248"/>
      <c r="AD52" s="283">
        <f t="shared" ref="AD52:AF53" si="11">AD53</f>
        <v>1000</v>
      </c>
      <c r="AE52" s="283">
        <f t="shared" si="11"/>
        <v>0</v>
      </c>
      <c r="AF52" s="283">
        <f t="shared" si="11"/>
        <v>0</v>
      </c>
      <c r="AG52" s="20"/>
      <c r="AH52" s="20"/>
      <c r="AI52" s="103"/>
    </row>
    <row r="53" spans="1:35" x14ac:dyDescent="0.25">
      <c r="A53" s="69"/>
      <c r="B53" s="62"/>
      <c r="C53" s="63"/>
      <c r="D53" s="63"/>
      <c r="E53" s="63"/>
      <c r="F53" s="63"/>
      <c r="G53" s="64"/>
      <c r="H53" s="3"/>
      <c r="L53" s="57"/>
      <c r="N53" s="57"/>
      <c r="Q53" s="65"/>
      <c r="R53" s="17"/>
      <c r="S53" s="17"/>
      <c r="T53" s="17"/>
      <c r="U53" s="17"/>
      <c r="V53" s="17"/>
      <c r="X53" s="267" t="s">
        <v>41</v>
      </c>
      <c r="Y53" s="246" t="s">
        <v>61</v>
      </c>
      <c r="Z53" s="247" t="s">
        <v>28</v>
      </c>
      <c r="AA53" s="247">
        <v>11</v>
      </c>
      <c r="AB53" s="296" t="s">
        <v>311</v>
      </c>
      <c r="AC53" s="248">
        <v>800</v>
      </c>
      <c r="AD53" s="283">
        <f t="shared" si="11"/>
        <v>1000</v>
      </c>
      <c r="AE53" s="283">
        <f t="shared" si="11"/>
        <v>0</v>
      </c>
      <c r="AF53" s="283">
        <f t="shared" si="11"/>
        <v>0</v>
      </c>
      <c r="AG53" s="20"/>
      <c r="AH53" s="20"/>
      <c r="AI53" s="103"/>
    </row>
    <row r="54" spans="1:35" x14ac:dyDescent="0.25">
      <c r="A54" s="69"/>
      <c r="B54" s="62"/>
      <c r="C54" s="63"/>
      <c r="D54" s="63"/>
      <c r="E54" s="63"/>
      <c r="F54" s="63"/>
      <c r="G54" s="64"/>
      <c r="H54" s="3"/>
      <c r="L54" s="57"/>
      <c r="N54" s="57"/>
      <c r="Q54" s="65"/>
      <c r="R54" s="17"/>
      <c r="S54" s="17"/>
      <c r="T54" s="17"/>
      <c r="U54" s="17"/>
      <c r="V54" s="17"/>
      <c r="X54" s="267" t="s">
        <v>132</v>
      </c>
      <c r="Y54" s="246" t="s">
        <v>61</v>
      </c>
      <c r="Z54" s="247" t="s">
        <v>28</v>
      </c>
      <c r="AA54" s="247">
        <v>11</v>
      </c>
      <c r="AB54" s="296" t="s">
        <v>311</v>
      </c>
      <c r="AC54" s="248">
        <v>870</v>
      </c>
      <c r="AD54" s="283">
        <v>1000</v>
      </c>
      <c r="AE54" s="283">
        <v>0</v>
      </c>
      <c r="AF54" s="283">
        <v>0</v>
      </c>
      <c r="AG54" s="20"/>
      <c r="AH54" s="20"/>
      <c r="AI54" s="103"/>
    </row>
    <row r="55" spans="1:35" x14ac:dyDescent="0.25">
      <c r="B55" s="62"/>
      <c r="C55" s="63"/>
      <c r="D55" s="63"/>
      <c r="E55" s="63"/>
      <c r="F55" s="63"/>
      <c r="G55" s="64"/>
      <c r="H55" s="64"/>
      <c r="I55" s="64"/>
      <c r="J55" s="64"/>
      <c r="K55" s="64"/>
      <c r="L55" s="57"/>
      <c r="M55" s="64"/>
      <c r="N55" s="57"/>
      <c r="P55" s="64"/>
      <c r="Q55" s="65"/>
      <c r="R55" s="17"/>
      <c r="S55" s="17"/>
      <c r="T55" s="17"/>
      <c r="U55" s="17"/>
      <c r="V55" s="17"/>
      <c r="W55" s="17"/>
      <c r="X55" s="267" t="s">
        <v>14</v>
      </c>
      <c r="Y55" s="246" t="s">
        <v>61</v>
      </c>
      <c r="Z55" s="247" t="s">
        <v>28</v>
      </c>
      <c r="AA55" s="247">
        <v>13</v>
      </c>
      <c r="AB55" s="299"/>
      <c r="AC55" s="248"/>
      <c r="AD55" s="283">
        <f>AD56+AD103+AD109</f>
        <v>248623.59999999998</v>
      </c>
      <c r="AE55" s="283">
        <f t="shared" ref="AE55:AF55" si="12">AE56+AE103+AE109</f>
        <v>206785.3</v>
      </c>
      <c r="AF55" s="283">
        <f t="shared" si="12"/>
        <v>184510.40000000002</v>
      </c>
      <c r="AG55" s="20"/>
      <c r="AH55" s="20"/>
      <c r="AI55" s="103"/>
    </row>
    <row r="56" spans="1:35" x14ac:dyDescent="0.25">
      <c r="A56" s="71"/>
      <c r="B56" s="62"/>
      <c r="C56" s="63"/>
      <c r="D56" s="63"/>
      <c r="E56" s="13"/>
      <c r="F56" s="63"/>
      <c r="G56" s="63"/>
      <c r="L56" s="57"/>
      <c r="N56" s="57"/>
      <c r="Q56" s="65"/>
      <c r="R56" s="17"/>
      <c r="S56" s="17"/>
      <c r="T56" s="17"/>
      <c r="U56" s="17"/>
      <c r="V56" s="17"/>
      <c r="X56" s="312" t="s">
        <v>178</v>
      </c>
      <c r="Y56" s="246" t="s">
        <v>61</v>
      </c>
      <c r="Z56" s="247" t="s">
        <v>28</v>
      </c>
      <c r="AA56" s="247">
        <v>13</v>
      </c>
      <c r="AB56" s="296" t="s">
        <v>108</v>
      </c>
      <c r="AC56" s="248"/>
      <c r="AD56" s="283">
        <f>AD57+AD70</f>
        <v>191050.19999999998</v>
      </c>
      <c r="AE56" s="283">
        <f>AE57+AE70</f>
        <v>151326.39999999999</v>
      </c>
      <c r="AF56" s="283">
        <f>AF57+AF70</f>
        <v>127227.40000000001</v>
      </c>
      <c r="AG56" s="20"/>
      <c r="AH56" s="20"/>
      <c r="AI56" s="103"/>
    </row>
    <row r="57" spans="1:35" x14ac:dyDescent="0.25">
      <c r="A57" s="71"/>
      <c r="B57" s="62"/>
      <c r="C57" s="63"/>
      <c r="D57" s="63"/>
      <c r="E57" s="13"/>
      <c r="F57" s="63"/>
      <c r="G57" s="63"/>
      <c r="L57" s="57"/>
      <c r="N57" s="57"/>
      <c r="Q57" s="65"/>
      <c r="R57" s="17"/>
      <c r="S57" s="17"/>
      <c r="T57" s="17"/>
      <c r="U57" s="17"/>
      <c r="V57" s="17"/>
      <c r="X57" s="320" t="s">
        <v>501</v>
      </c>
      <c r="Y57" s="246" t="s">
        <v>61</v>
      </c>
      <c r="Z57" s="247" t="s">
        <v>28</v>
      </c>
      <c r="AA57" s="247">
        <v>13</v>
      </c>
      <c r="AB57" s="296" t="s">
        <v>109</v>
      </c>
      <c r="AC57" s="248"/>
      <c r="AD57" s="283">
        <f>AD58+AD64</f>
        <v>13535.6</v>
      </c>
      <c r="AE57" s="283">
        <f>AE58+AE64</f>
        <v>14022.4</v>
      </c>
      <c r="AF57" s="283">
        <f>AF58+AF64</f>
        <v>14528.800000000001</v>
      </c>
      <c r="AG57" s="20"/>
      <c r="AH57" s="20"/>
      <c r="AI57" s="103"/>
    </row>
    <row r="58" spans="1:35" ht="31.5" x14ac:dyDescent="0.25">
      <c r="A58" s="71"/>
      <c r="B58" s="62"/>
      <c r="C58" s="63"/>
      <c r="D58" s="63"/>
      <c r="E58" s="13"/>
      <c r="F58" s="63"/>
      <c r="G58" s="63"/>
      <c r="L58" s="57"/>
      <c r="N58" s="57"/>
      <c r="Q58" s="65"/>
      <c r="R58" s="17"/>
      <c r="S58" s="17"/>
      <c r="T58" s="17"/>
      <c r="U58" s="17"/>
      <c r="V58" s="17"/>
      <c r="X58" s="319" t="s">
        <v>174</v>
      </c>
      <c r="Y58" s="246" t="s">
        <v>61</v>
      </c>
      <c r="Z58" s="247" t="s">
        <v>28</v>
      </c>
      <c r="AA58" s="247">
        <v>13</v>
      </c>
      <c r="AB58" s="296" t="s">
        <v>175</v>
      </c>
      <c r="AC58" s="248"/>
      <c r="AD58" s="283">
        <f>AD59</f>
        <v>13204</v>
      </c>
      <c r="AE58" s="283">
        <f>AE59</f>
        <v>13690.8</v>
      </c>
      <c r="AF58" s="283">
        <f>AF59</f>
        <v>14197.2</v>
      </c>
      <c r="AG58" s="20"/>
      <c r="AH58" s="20"/>
      <c r="AI58" s="103"/>
    </row>
    <row r="59" spans="1:35" ht="31.5" x14ac:dyDescent="0.25">
      <c r="A59" s="71"/>
      <c r="B59" s="62"/>
      <c r="C59" s="63"/>
      <c r="D59" s="63"/>
      <c r="E59" s="13"/>
      <c r="F59" s="63"/>
      <c r="G59" s="63"/>
      <c r="L59" s="57"/>
      <c r="N59" s="57"/>
      <c r="Q59" s="65"/>
      <c r="R59" s="17"/>
      <c r="S59" s="17"/>
      <c r="T59" s="17"/>
      <c r="U59" s="17"/>
      <c r="V59" s="17"/>
      <c r="X59" s="319" t="s">
        <v>666</v>
      </c>
      <c r="Y59" s="246" t="s">
        <v>61</v>
      </c>
      <c r="Z59" s="247" t="s">
        <v>28</v>
      </c>
      <c r="AA59" s="247">
        <v>13</v>
      </c>
      <c r="AB59" s="296" t="s">
        <v>177</v>
      </c>
      <c r="AC59" s="272"/>
      <c r="AD59" s="283">
        <f>AD62+AD60</f>
        <v>13204</v>
      </c>
      <c r="AE59" s="283">
        <f t="shared" ref="AE59:AF59" si="13">AE62+AE60</f>
        <v>13690.8</v>
      </c>
      <c r="AF59" s="283">
        <f t="shared" si="13"/>
        <v>14197.2</v>
      </c>
      <c r="AG59" s="20"/>
      <c r="AH59" s="20"/>
      <c r="AI59" s="103"/>
    </row>
    <row r="60" spans="1:35" x14ac:dyDescent="0.25">
      <c r="A60" s="71"/>
      <c r="B60" s="62"/>
      <c r="C60" s="63"/>
      <c r="D60" s="63"/>
      <c r="E60" s="13"/>
      <c r="F60" s="63"/>
      <c r="G60" s="63"/>
      <c r="L60" s="57"/>
      <c r="N60" s="57"/>
      <c r="Q60" s="65"/>
      <c r="R60" s="17"/>
      <c r="S60" s="17"/>
      <c r="T60" s="17"/>
      <c r="U60" s="17"/>
      <c r="V60" s="17"/>
      <c r="X60" s="267" t="s">
        <v>93</v>
      </c>
      <c r="Y60" s="246" t="s">
        <v>61</v>
      </c>
      <c r="Z60" s="247" t="s">
        <v>28</v>
      </c>
      <c r="AA60" s="247">
        <v>13</v>
      </c>
      <c r="AB60" s="296" t="s">
        <v>177</v>
      </c>
      <c r="AC60" s="248">
        <v>300</v>
      </c>
      <c r="AD60" s="283">
        <f>AD61</f>
        <v>1032.5</v>
      </c>
      <c r="AE60" s="283">
        <f>AE61</f>
        <v>1032.5</v>
      </c>
      <c r="AF60" s="283">
        <f>AF61</f>
        <v>1032.5</v>
      </c>
      <c r="AG60" s="20"/>
      <c r="AH60" s="20"/>
      <c r="AI60" s="103"/>
    </row>
    <row r="61" spans="1:35" x14ac:dyDescent="0.25">
      <c r="A61" s="71"/>
      <c r="B61" s="62"/>
      <c r="C61" s="63"/>
      <c r="D61" s="63"/>
      <c r="E61" s="13"/>
      <c r="F61" s="63"/>
      <c r="G61" s="63"/>
      <c r="L61" s="57"/>
      <c r="N61" s="57"/>
      <c r="Q61" s="65"/>
      <c r="R61" s="17"/>
      <c r="S61" s="17"/>
      <c r="T61" s="17"/>
      <c r="U61" s="17"/>
      <c r="V61" s="17"/>
      <c r="X61" s="267" t="s">
        <v>399</v>
      </c>
      <c r="Y61" s="246" t="s">
        <v>61</v>
      </c>
      <c r="Z61" s="247" t="s">
        <v>28</v>
      </c>
      <c r="AA61" s="247">
        <v>13</v>
      </c>
      <c r="AB61" s="296" t="s">
        <v>177</v>
      </c>
      <c r="AC61" s="248">
        <v>360</v>
      </c>
      <c r="AD61" s="283">
        <v>1032.5</v>
      </c>
      <c r="AE61" s="283">
        <v>1032.5</v>
      </c>
      <c r="AF61" s="283">
        <v>1032.5</v>
      </c>
      <c r="AG61" s="20"/>
      <c r="AH61" s="20"/>
      <c r="AI61" s="103"/>
    </row>
    <row r="62" spans="1:35" ht="31.5" x14ac:dyDescent="0.25">
      <c r="A62" s="71"/>
      <c r="B62" s="62"/>
      <c r="C62" s="63"/>
      <c r="D62" s="63"/>
      <c r="E62" s="13"/>
      <c r="F62" s="63"/>
      <c r="G62" s="63"/>
      <c r="L62" s="57"/>
      <c r="N62" s="57"/>
      <c r="Q62" s="65"/>
      <c r="R62" s="17"/>
      <c r="S62" s="17"/>
      <c r="T62" s="17"/>
      <c r="U62" s="17"/>
      <c r="V62" s="17"/>
      <c r="X62" s="267" t="s">
        <v>58</v>
      </c>
      <c r="Y62" s="246" t="s">
        <v>61</v>
      </c>
      <c r="Z62" s="247" t="s">
        <v>28</v>
      </c>
      <c r="AA62" s="247">
        <v>13</v>
      </c>
      <c r="AB62" s="296" t="s">
        <v>177</v>
      </c>
      <c r="AC62" s="248">
        <v>600</v>
      </c>
      <c r="AD62" s="283">
        <f>AD63</f>
        <v>12171.5</v>
      </c>
      <c r="AE62" s="283">
        <f>AE63</f>
        <v>12658.3</v>
      </c>
      <c r="AF62" s="283">
        <f>AF63</f>
        <v>13164.7</v>
      </c>
      <c r="AG62" s="20"/>
      <c r="AH62" s="20"/>
      <c r="AI62" s="103"/>
    </row>
    <row r="63" spans="1:35" x14ac:dyDescent="0.25">
      <c r="A63" s="71"/>
      <c r="B63" s="62"/>
      <c r="C63" s="63"/>
      <c r="D63" s="63"/>
      <c r="E63" s="13"/>
      <c r="F63" s="63"/>
      <c r="G63" s="63"/>
      <c r="L63" s="57"/>
      <c r="N63" s="57"/>
      <c r="Q63" s="65"/>
      <c r="R63" s="17"/>
      <c r="S63" s="17"/>
      <c r="T63" s="17"/>
      <c r="U63" s="17"/>
      <c r="V63" s="17"/>
      <c r="X63" s="267" t="s">
        <v>59</v>
      </c>
      <c r="Y63" s="246" t="s">
        <v>61</v>
      </c>
      <c r="Z63" s="247" t="s">
        <v>28</v>
      </c>
      <c r="AA63" s="247">
        <v>13</v>
      </c>
      <c r="AB63" s="296" t="s">
        <v>177</v>
      </c>
      <c r="AC63" s="248">
        <v>610</v>
      </c>
      <c r="AD63" s="283">
        <v>12171.5</v>
      </c>
      <c r="AE63" s="283">
        <v>12658.3</v>
      </c>
      <c r="AF63" s="283">
        <v>13164.7</v>
      </c>
      <c r="AG63" s="20"/>
      <c r="AH63" s="20"/>
      <c r="AI63" s="103"/>
    </row>
    <row r="64" spans="1:35" ht="47.25" x14ac:dyDescent="0.25">
      <c r="A64" s="71"/>
      <c r="B64" s="62"/>
      <c r="C64" s="63"/>
      <c r="D64" s="63"/>
      <c r="E64" s="13"/>
      <c r="F64" s="63"/>
      <c r="G64" s="63"/>
      <c r="L64" s="57"/>
      <c r="N64" s="57"/>
      <c r="Q64" s="65"/>
      <c r="R64" s="17"/>
      <c r="S64" s="17"/>
      <c r="T64" s="17"/>
      <c r="U64" s="17"/>
      <c r="V64" s="17"/>
      <c r="X64" s="319" t="s">
        <v>645</v>
      </c>
      <c r="Y64" s="246" t="s">
        <v>61</v>
      </c>
      <c r="Z64" s="247" t="s">
        <v>28</v>
      </c>
      <c r="AA64" s="247">
        <v>13</v>
      </c>
      <c r="AB64" s="296" t="s">
        <v>179</v>
      </c>
      <c r="AC64" s="257"/>
      <c r="AD64" s="283">
        <f>AD65</f>
        <v>331.6</v>
      </c>
      <c r="AE64" s="283">
        <f>AE65</f>
        <v>331.6</v>
      </c>
      <c r="AF64" s="283">
        <f>AF65</f>
        <v>331.6</v>
      </c>
      <c r="AG64" s="20"/>
      <c r="AH64" s="20"/>
      <c r="AI64" s="103"/>
    </row>
    <row r="65" spans="1:35" ht="47.25" x14ac:dyDescent="0.25">
      <c r="A65" s="71"/>
      <c r="B65" s="62"/>
      <c r="C65" s="63"/>
      <c r="D65" s="63"/>
      <c r="E65" s="13"/>
      <c r="F65" s="63"/>
      <c r="G65" s="63"/>
      <c r="L65" s="57"/>
      <c r="N65" s="57"/>
      <c r="Q65" s="65"/>
      <c r="R65" s="17"/>
      <c r="S65" s="17"/>
      <c r="T65" s="17"/>
      <c r="U65" s="17"/>
      <c r="V65" s="17"/>
      <c r="X65" s="319" t="s">
        <v>564</v>
      </c>
      <c r="Y65" s="246" t="s">
        <v>61</v>
      </c>
      <c r="Z65" s="247" t="s">
        <v>28</v>
      </c>
      <c r="AA65" s="247">
        <v>13</v>
      </c>
      <c r="AB65" s="296" t="s">
        <v>563</v>
      </c>
      <c r="AC65" s="257"/>
      <c r="AD65" s="283">
        <f>AD66+AD68</f>
        <v>331.6</v>
      </c>
      <c r="AE65" s="283">
        <f t="shared" ref="AE65:AF65" si="14">AE66+AE68</f>
        <v>331.6</v>
      </c>
      <c r="AF65" s="283">
        <f t="shared" si="14"/>
        <v>331.6</v>
      </c>
      <c r="AG65" s="20"/>
      <c r="AH65" s="20"/>
      <c r="AI65" s="103"/>
    </row>
    <row r="66" spans="1:35" ht="47.25" x14ac:dyDescent="0.25">
      <c r="A66" s="71"/>
      <c r="B66" s="62"/>
      <c r="C66" s="63"/>
      <c r="D66" s="63"/>
      <c r="E66" s="13"/>
      <c r="F66" s="63"/>
      <c r="G66" s="63"/>
      <c r="L66" s="57"/>
      <c r="N66" s="57"/>
      <c r="Q66" s="65"/>
      <c r="R66" s="17"/>
      <c r="S66" s="17"/>
      <c r="T66" s="17"/>
      <c r="U66" s="17"/>
      <c r="V66" s="17"/>
      <c r="X66" s="267" t="s">
        <v>40</v>
      </c>
      <c r="Y66" s="246" t="s">
        <v>61</v>
      </c>
      <c r="Z66" s="247" t="s">
        <v>28</v>
      </c>
      <c r="AA66" s="247">
        <v>13</v>
      </c>
      <c r="AB66" s="296" t="s">
        <v>563</v>
      </c>
      <c r="AC66" s="257">
        <v>100</v>
      </c>
      <c r="AD66" s="283">
        <f>AD67</f>
        <v>311</v>
      </c>
      <c r="AE66" s="283">
        <f>AE67</f>
        <v>311</v>
      </c>
      <c r="AF66" s="283">
        <f>AF67</f>
        <v>311</v>
      </c>
      <c r="AG66" s="20"/>
      <c r="AH66" s="20"/>
      <c r="AI66" s="103"/>
    </row>
    <row r="67" spans="1:35" x14ac:dyDescent="0.25">
      <c r="A67" s="71"/>
      <c r="B67" s="62"/>
      <c r="C67" s="63"/>
      <c r="D67" s="63"/>
      <c r="E67" s="13"/>
      <c r="F67" s="63"/>
      <c r="G67" s="63"/>
      <c r="L67" s="57"/>
      <c r="N67" s="57"/>
      <c r="Q67" s="65"/>
      <c r="R67" s="17"/>
      <c r="S67" s="17"/>
      <c r="T67" s="17"/>
      <c r="U67" s="17"/>
      <c r="V67" s="17"/>
      <c r="X67" s="314" t="s">
        <v>92</v>
      </c>
      <c r="Y67" s="246" t="s">
        <v>61</v>
      </c>
      <c r="Z67" s="247" t="s">
        <v>28</v>
      </c>
      <c r="AA67" s="247">
        <v>13</v>
      </c>
      <c r="AB67" s="296" t="s">
        <v>563</v>
      </c>
      <c r="AC67" s="257">
        <v>120</v>
      </c>
      <c r="AD67" s="283">
        <v>311</v>
      </c>
      <c r="AE67" s="283">
        <v>311</v>
      </c>
      <c r="AF67" s="283">
        <v>311</v>
      </c>
      <c r="AG67" s="20"/>
      <c r="AH67" s="20"/>
      <c r="AI67" s="103"/>
    </row>
    <row r="68" spans="1:35" x14ac:dyDescent="0.25">
      <c r="A68" s="71"/>
      <c r="B68" s="62"/>
      <c r="C68" s="63"/>
      <c r="D68" s="63"/>
      <c r="E68" s="13"/>
      <c r="F68" s="63"/>
      <c r="G68" s="63"/>
      <c r="L68" s="57"/>
      <c r="N68" s="57"/>
      <c r="Q68" s="65"/>
      <c r="R68" s="17"/>
      <c r="S68" s="17"/>
      <c r="T68" s="17"/>
      <c r="U68" s="17"/>
      <c r="V68" s="17"/>
      <c r="X68" s="267" t="s">
        <v>116</v>
      </c>
      <c r="Y68" s="246" t="s">
        <v>61</v>
      </c>
      <c r="Z68" s="247" t="s">
        <v>28</v>
      </c>
      <c r="AA68" s="247">
        <v>13</v>
      </c>
      <c r="AB68" s="296" t="s">
        <v>563</v>
      </c>
      <c r="AC68" s="257">
        <v>200</v>
      </c>
      <c r="AD68" s="283">
        <f>AD69</f>
        <v>20.6</v>
      </c>
      <c r="AE68" s="283">
        <f t="shared" ref="AE68:AF68" si="15">AE69</f>
        <v>20.6</v>
      </c>
      <c r="AF68" s="283">
        <f t="shared" si="15"/>
        <v>20.6</v>
      </c>
      <c r="AG68" s="20"/>
      <c r="AH68" s="20"/>
      <c r="AI68" s="103"/>
    </row>
    <row r="69" spans="1:35" ht="31.5" x14ac:dyDescent="0.25">
      <c r="A69" s="71"/>
      <c r="B69" s="62"/>
      <c r="C69" s="63"/>
      <c r="D69" s="63"/>
      <c r="E69" s="13"/>
      <c r="F69" s="63"/>
      <c r="G69" s="63"/>
      <c r="L69" s="57"/>
      <c r="N69" s="57"/>
      <c r="Q69" s="65"/>
      <c r="R69" s="17"/>
      <c r="S69" s="17"/>
      <c r="T69" s="17"/>
      <c r="U69" s="17"/>
      <c r="V69" s="17"/>
      <c r="X69" s="267" t="s">
        <v>50</v>
      </c>
      <c r="Y69" s="246" t="s">
        <v>61</v>
      </c>
      <c r="Z69" s="247" t="s">
        <v>28</v>
      </c>
      <c r="AA69" s="247">
        <v>13</v>
      </c>
      <c r="AB69" s="296" t="s">
        <v>563</v>
      </c>
      <c r="AC69" s="257">
        <v>240</v>
      </c>
      <c r="AD69" s="283">
        <v>20.6</v>
      </c>
      <c r="AE69" s="283">
        <v>20.6</v>
      </c>
      <c r="AF69" s="283">
        <v>20.6</v>
      </c>
      <c r="AG69" s="20"/>
      <c r="AH69" s="20"/>
      <c r="AI69" s="103"/>
    </row>
    <row r="70" spans="1:35" x14ac:dyDescent="0.25">
      <c r="A70" s="71"/>
      <c r="B70" s="62"/>
      <c r="C70" s="63"/>
      <c r="D70" s="63"/>
      <c r="E70" s="13"/>
      <c r="F70" s="63"/>
      <c r="G70" s="63"/>
      <c r="L70" s="57"/>
      <c r="N70" s="57"/>
      <c r="Q70" s="65"/>
      <c r="R70" s="17"/>
      <c r="S70" s="17"/>
      <c r="T70" s="17"/>
      <c r="U70" s="17"/>
      <c r="V70" s="17"/>
      <c r="X70" s="314" t="s">
        <v>579</v>
      </c>
      <c r="Y70" s="246" t="s">
        <v>61</v>
      </c>
      <c r="Z70" s="247" t="s">
        <v>28</v>
      </c>
      <c r="AA70" s="247">
        <v>13</v>
      </c>
      <c r="AB70" s="296" t="s">
        <v>182</v>
      </c>
      <c r="AC70" s="257"/>
      <c r="AD70" s="283">
        <f>AD71+AD99</f>
        <v>177514.59999999998</v>
      </c>
      <c r="AE70" s="283">
        <f>AE71+AE99</f>
        <v>137304</v>
      </c>
      <c r="AF70" s="283">
        <f>AF71+AF99</f>
        <v>112698.6</v>
      </c>
      <c r="AG70" s="20"/>
      <c r="AH70" s="20"/>
      <c r="AI70" s="103"/>
    </row>
    <row r="71" spans="1:35" ht="31.5" x14ac:dyDescent="0.25">
      <c r="A71" s="71"/>
      <c r="B71" s="62"/>
      <c r="C71" s="63"/>
      <c r="D71" s="63"/>
      <c r="E71" s="13"/>
      <c r="F71" s="63"/>
      <c r="G71" s="63"/>
      <c r="L71" s="57"/>
      <c r="N71" s="57"/>
      <c r="Q71" s="65"/>
      <c r="R71" s="17"/>
      <c r="S71" s="17"/>
      <c r="T71" s="17"/>
      <c r="U71" s="17"/>
      <c r="V71" s="17"/>
      <c r="X71" s="312" t="s">
        <v>183</v>
      </c>
      <c r="Y71" s="246" t="s">
        <v>61</v>
      </c>
      <c r="Z71" s="247" t="s">
        <v>28</v>
      </c>
      <c r="AA71" s="247">
        <v>13</v>
      </c>
      <c r="AB71" s="296" t="s">
        <v>184</v>
      </c>
      <c r="AC71" s="248"/>
      <c r="AD71" s="283">
        <f>AD72+AD75+AD88+AD83+AD80</f>
        <v>177427.09999999998</v>
      </c>
      <c r="AE71" s="283">
        <f>AE72+AE75+AE88+AE83</f>
        <v>137209.60000000001</v>
      </c>
      <c r="AF71" s="283">
        <f>AF72+AF75+AF88+AF83</f>
        <v>112602</v>
      </c>
      <c r="AG71" s="20"/>
      <c r="AH71" s="20"/>
      <c r="AI71" s="103"/>
    </row>
    <row r="72" spans="1:35" x14ac:dyDescent="0.25">
      <c r="A72" s="68"/>
      <c r="B72" s="62"/>
      <c r="C72" s="63"/>
      <c r="D72" s="63"/>
      <c r="E72" s="13"/>
      <c r="F72" s="63"/>
      <c r="G72" s="64"/>
      <c r="H72" s="64"/>
      <c r="I72" s="64"/>
      <c r="J72" s="64"/>
      <c r="K72" s="64"/>
      <c r="L72" s="57"/>
      <c r="M72" s="64"/>
      <c r="N72" s="57"/>
      <c r="P72" s="64"/>
      <c r="Q72" s="65"/>
      <c r="R72" s="17"/>
      <c r="S72" s="17"/>
      <c r="T72" s="17"/>
      <c r="U72" s="17"/>
      <c r="V72" s="17"/>
      <c r="W72" s="17"/>
      <c r="X72" s="319" t="s">
        <v>215</v>
      </c>
      <c r="Y72" s="255" t="s">
        <v>61</v>
      </c>
      <c r="Z72" s="247" t="s">
        <v>28</v>
      </c>
      <c r="AA72" s="247">
        <v>13</v>
      </c>
      <c r="AB72" s="298" t="s">
        <v>216</v>
      </c>
      <c r="AC72" s="248"/>
      <c r="AD72" s="283">
        <f>AD74</f>
        <v>211</v>
      </c>
      <c r="AE72" s="283">
        <f>AE74</f>
        <v>211</v>
      </c>
      <c r="AF72" s="283">
        <f>AF74</f>
        <v>211</v>
      </c>
      <c r="AG72" s="20"/>
      <c r="AH72" s="20"/>
      <c r="AI72" s="103"/>
    </row>
    <row r="73" spans="1:35" x14ac:dyDescent="0.25">
      <c r="A73" s="68"/>
      <c r="B73" s="62"/>
      <c r="C73" s="63"/>
      <c r="D73" s="63"/>
      <c r="E73" s="13"/>
      <c r="F73" s="63"/>
      <c r="G73" s="64"/>
      <c r="H73" s="64"/>
      <c r="I73" s="64"/>
      <c r="J73" s="64"/>
      <c r="K73" s="64"/>
      <c r="L73" s="57"/>
      <c r="M73" s="64"/>
      <c r="N73" s="57"/>
      <c r="P73" s="64"/>
      <c r="Q73" s="65"/>
      <c r="R73" s="17"/>
      <c r="S73" s="17"/>
      <c r="T73" s="17"/>
      <c r="U73" s="17"/>
      <c r="V73" s="17"/>
      <c r="W73" s="17"/>
      <c r="X73" s="267" t="s">
        <v>41</v>
      </c>
      <c r="Y73" s="246" t="s">
        <v>61</v>
      </c>
      <c r="Z73" s="247" t="s">
        <v>28</v>
      </c>
      <c r="AA73" s="247">
        <v>13</v>
      </c>
      <c r="AB73" s="298" t="s">
        <v>216</v>
      </c>
      <c r="AC73" s="248">
        <v>800</v>
      </c>
      <c r="AD73" s="283">
        <f>AD74</f>
        <v>211</v>
      </c>
      <c r="AE73" s="283">
        <f>AE74</f>
        <v>211</v>
      </c>
      <c r="AF73" s="283">
        <f>AF74</f>
        <v>211</v>
      </c>
      <c r="AG73" s="20"/>
      <c r="AH73" s="20"/>
      <c r="AI73" s="103"/>
    </row>
    <row r="74" spans="1:35" x14ac:dyDescent="0.25">
      <c r="A74" s="69"/>
      <c r="B74" s="62"/>
      <c r="C74" s="63"/>
      <c r="D74" s="63"/>
      <c r="E74" s="13"/>
      <c r="F74" s="63"/>
      <c r="G74" s="64"/>
      <c r="H74" s="3"/>
      <c r="L74" s="57"/>
      <c r="N74" s="57"/>
      <c r="P74" s="64"/>
      <c r="Q74" s="65"/>
      <c r="R74" s="17"/>
      <c r="S74" s="17"/>
      <c r="T74" s="17"/>
      <c r="U74" s="17"/>
      <c r="V74" s="17"/>
      <c r="X74" s="267" t="s">
        <v>55</v>
      </c>
      <c r="Y74" s="246" t="s">
        <v>61</v>
      </c>
      <c r="Z74" s="247" t="s">
        <v>28</v>
      </c>
      <c r="AA74" s="247">
        <v>13</v>
      </c>
      <c r="AB74" s="298" t="s">
        <v>216</v>
      </c>
      <c r="AC74" s="248">
        <v>850</v>
      </c>
      <c r="AD74" s="283">
        <v>211</v>
      </c>
      <c r="AE74" s="283">
        <v>211</v>
      </c>
      <c r="AF74" s="283">
        <v>211</v>
      </c>
      <c r="AG74" s="20"/>
      <c r="AH74" s="20"/>
      <c r="AI74" s="103"/>
    </row>
    <row r="75" spans="1:35" ht="31.5" x14ac:dyDescent="0.25">
      <c r="A75" s="71"/>
      <c r="B75" s="62"/>
      <c r="C75" s="63"/>
      <c r="D75" s="63"/>
      <c r="E75" s="13"/>
      <c r="F75" s="63"/>
      <c r="G75" s="63"/>
      <c r="L75" s="57"/>
      <c r="N75" s="57"/>
      <c r="Q75" s="65"/>
      <c r="R75" s="17"/>
      <c r="S75" s="17"/>
      <c r="T75" s="17"/>
      <c r="U75" s="17"/>
      <c r="V75" s="17"/>
      <c r="X75" s="319" t="s">
        <v>519</v>
      </c>
      <c r="Y75" s="246" t="s">
        <v>61</v>
      </c>
      <c r="Z75" s="247" t="s">
        <v>28</v>
      </c>
      <c r="AA75" s="247">
        <v>13</v>
      </c>
      <c r="AB75" s="298" t="s">
        <v>518</v>
      </c>
      <c r="AC75" s="248"/>
      <c r="AD75" s="283">
        <f>AD76+AD78</f>
        <v>15959.4</v>
      </c>
      <c r="AE75" s="283">
        <f>AE76+AE78</f>
        <v>15010.3</v>
      </c>
      <c r="AF75" s="283">
        <f>AF76+AF78</f>
        <v>15048.2</v>
      </c>
      <c r="AG75" s="20"/>
      <c r="AH75" s="20"/>
      <c r="AI75" s="103"/>
    </row>
    <row r="76" spans="1:35" ht="47.25" x14ac:dyDescent="0.25">
      <c r="A76" s="71"/>
      <c r="B76" s="62"/>
      <c r="C76" s="63"/>
      <c r="D76" s="63"/>
      <c r="E76" s="13"/>
      <c r="F76" s="63"/>
      <c r="G76" s="63"/>
      <c r="L76" s="57"/>
      <c r="N76" s="57"/>
      <c r="Q76" s="65"/>
      <c r="R76" s="17"/>
      <c r="S76" s="17"/>
      <c r="T76" s="17"/>
      <c r="U76" s="17"/>
      <c r="V76" s="17"/>
      <c r="X76" s="267" t="s">
        <v>40</v>
      </c>
      <c r="Y76" s="246" t="s">
        <v>61</v>
      </c>
      <c r="Z76" s="247" t="s">
        <v>28</v>
      </c>
      <c r="AA76" s="247">
        <v>13</v>
      </c>
      <c r="AB76" s="298" t="s">
        <v>518</v>
      </c>
      <c r="AC76" s="261" t="s">
        <v>123</v>
      </c>
      <c r="AD76" s="283">
        <f>AD77</f>
        <v>15006.4</v>
      </c>
      <c r="AE76" s="283">
        <f>AE77</f>
        <v>14023</v>
      </c>
      <c r="AF76" s="283">
        <f>AF77</f>
        <v>14023</v>
      </c>
      <c r="AG76" s="20"/>
      <c r="AH76" s="20"/>
      <c r="AI76" s="103"/>
    </row>
    <row r="77" spans="1:35" x14ac:dyDescent="0.25">
      <c r="A77" s="71"/>
      <c r="B77" s="62"/>
      <c r="C77" s="63"/>
      <c r="D77" s="63"/>
      <c r="E77" s="13"/>
      <c r="F77" s="63"/>
      <c r="G77" s="63"/>
      <c r="L77" s="57"/>
      <c r="N77" s="57"/>
      <c r="Q77" s="65"/>
      <c r="R77" s="17"/>
      <c r="S77" s="17"/>
      <c r="T77" s="17"/>
      <c r="U77" s="17"/>
      <c r="V77" s="17"/>
      <c r="X77" s="267" t="s">
        <v>65</v>
      </c>
      <c r="Y77" s="246" t="s">
        <v>61</v>
      </c>
      <c r="Z77" s="247" t="s">
        <v>28</v>
      </c>
      <c r="AA77" s="247">
        <v>13</v>
      </c>
      <c r="AB77" s="298" t="s">
        <v>518</v>
      </c>
      <c r="AC77" s="261" t="s">
        <v>124</v>
      </c>
      <c r="AD77" s="283">
        <v>15006.4</v>
      </c>
      <c r="AE77" s="283">
        <v>14023</v>
      </c>
      <c r="AF77" s="283">
        <v>14023</v>
      </c>
      <c r="AG77" s="20"/>
      <c r="AH77" s="20"/>
      <c r="AI77" s="103"/>
    </row>
    <row r="78" spans="1:35" x14ac:dyDescent="0.25">
      <c r="A78" s="71"/>
      <c r="B78" s="62"/>
      <c r="C78" s="63"/>
      <c r="D78" s="63"/>
      <c r="E78" s="13"/>
      <c r="F78" s="63"/>
      <c r="G78" s="63"/>
      <c r="L78" s="57"/>
      <c r="N78" s="57"/>
      <c r="Q78" s="65"/>
      <c r="R78" s="17"/>
      <c r="S78" s="17"/>
      <c r="T78" s="17"/>
      <c r="U78" s="17"/>
      <c r="V78" s="17"/>
      <c r="X78" s="267" t="s">
        <v>116</v>
      </c>
      <c r="Y78" s="246" t="s">
        <v>61</v>
      </c>
      <c r="Z78" s="247" t="s">
        <v>28</v>
      </c>
      <c r="AA78" s="247">
        <v>13</v>
      </c>
      <c r="AB78" s="298" t="s">
        <v>518</v>
      </c>
      <c r="AC78" s="261" t="s">
        <v>36</v>
      </c>
      <c r="AD78" s="283">
        <f>AD79</f>
        <v>953</v>
      </c>
      <c r="AE78" s="283">
        <f>AE79</f>
        <v>987.3</v>
      </c>
      <c r="AF78" s="283">
        <f>AF79</f>
        <v>1025.2</v>
      </c>
      <c r="AG78" s="20"/>
      <c r="AH78" s="20"/>
      <c r="AI78" s="103"/>
    </row>
    <row r="79" spans="1:35" ht="27" customHeight="1" x14ac:dyDescent="0.25">
      <c r="A79" s="71"/>
      <c r="B79" s="62"/>
      <c r="C79" s="63"/>
      <c r="D79" s="63"/>
      <c r="E79" s="13"/>
      <c r="F79" s="63"/>
      <c r="G79" s="63"/>
      <c r="L79" s="57"/>
      <c r="N79" s="57"/>
      <c r="Q79" s="65"/>
      <c r="R79" s="17"/>
      <c r="S79" s="17"/>
      <c r="T79" s="17"/>
      <c r="U79" s="17"/>
      <c r="V79" s="17"/>
      <c r="X79" s="267" t="s">
        <v>50</v>
      </c>
      <c r="Y79" s="246" t="s">
        <v>61</v>
      </c>
      <c r="Z79" s="247" t="s">
        <v>28</v>
      </c>
      <c r="AA79" s="247">
        <v>13</v>
      </c>
      <c r="AB79" s="298" t="s">
        <v>518</v>
      </c>
      <c r="AC79" s="261" t="s">
        <v>63</v>
      </c>
      <c r="AD79" s="283">
        <v>953</v>
      </c>
      <c r="AE79" s="283">
        <v>987.3</v>
      </c>
      <c r="AF79" s="283">
        <v>1025.2</v>
      </c>
      <c r="AG79" s="20"/>
      <c r="AH79" s="20"/>
      <c r="AI79" s="103"/>
    </row>
    <row r="80" spans="1:35" ht="47.25" x14ac:dyDescent="0.25">
      <c r="A80" s="71"/>
      <c r="B80" s="62"/>
      <c r="C80" s="63"/>
      <c r="D80" s="63"/>
      <c r="E80" s="13"/>
      <c r="F80" s="63"/>
      <c r="G80" s="63"/>
      <c r="L80" s="57"/>
      <c r="N80" s="57"/>
      <c r="Q80" s="65"/>
      <c r="R80" s="17"/>
      <c r="S80" s="17"/>
      <c r="T80" s="17"/>
      <c r="U80" s="17"/>
      <c r="V80" s="17"/>
      <c r="X80" s="267" t="s">
        <v>701</v>
      </c>
      <c r="Y80" s="246" t="s">
        <v>61</v>
      </c>
      <c r="Z80" s="247" t="s">
        <v>28</v>
      </c>
      <c r="AA80" s="247">
        <v>13</v>
      </c>
      <c r="AB80" s="385" t="s">
        <v>702</v>
      </c>
      <c r="AC80" s="261"/>
      <c r="AD80" s="283">
        <f>AD81</f>
        <v>19939</v>
      </c>
      <c r="AE80" s="283">
        <f t="shared" ref="AE80:AF81" si="16">AE81</f>
        <v>0</v>
      </c>
      <c r="AF80" s="283">
        <f t="shared" si="16"/>
        <v>0</v>
      </c>
      <c r="AG80" s="20"/>
      <c r="AH80" s="20"/>
      <c r="AI80" s="103"/>
    </row>
    <row r="81" spans="1:35" x14ac:dyDescent="0.25">
      <c r="A81" s="71"/>
      <c r="B81" s="62"/>
      <c r="C81" s="63"/>
      <c r="D81" s="63"/>
      <c r="E81" s="13"/>
      <c r="F81" s="63"/>
      <c r="G81" s="63"/>
      <c r="L81" s="57"/>
      <c r="N81" s="57"/>
      <c r="Q81" s="65"/>
      <c r="R81" s="17"/>
      <c r="S81" s="17"/>
      <c r="T81" s="17"/>
      <c r="U81" s="17"/>
      <c r="V81" s="17"/>
      <c r="X81" s="267" t="s">
        <v>116</v>
      </c>
      <c r="Y81" s="246" t="s">
        <v>61</v>
      </c>
      <c r="Z81" s="247" t="s">
        <v>28</v>
      </c>
      <c r="AA81" s="247">
        <v>13</v>
      </c>
      <c r="AB81" s="385" t="s">
        <v>702</v>
      </c>
      <c r="AC81" s="261" t="s">
        <v>36</v>
      </c>
      <c r="AD81" s="283">
        <f>AD82</f>
        <v>19939</v>
      </c>
      <c r="AE81" s="283">
        <f t="shared" si="16"/>
        <v>0</v>
      </c>
      <c r="AF81" s="283">
        <f t="shared" si="16"/>
        <v>0</v>
      </c>
      <c r="AG81" s="20"/>
      <c r="AH81" s="20"/>
      <c r="AI81" s="103"/>
    </row>
    <row r="82" spans="1:35" ht="27.75" customHeight="1" x14ac:dyDescent="0.25">
      <c r="A82" s="71"/>
      <c r="B82" s="62"/>
      <c r="C82" s="63"/>
      <c r="D82" s="63"/>
      <c r="E82" s="13"/>
      <c r="F82" s="63"/>
      <c r="G82" s="63"/>
      <c r="L82" s="57"/>
      <c r="N82" s="57"/>
      <c r="Q82" s="65"/>
      <c r="R82" s="17"/>
      <c r="S82" s="17"/>
      <c r="T82" s="17"/>
      <c r="U82" s="17"/>
      <c r="V82" s="17"/>
      <c r="X82" s="267" t="s">
        <v>50</v>
      </c>
      <c r="Y82" s="246" t="s">
        <v>61</v>
      </c>
      <c r="Z82" s="247" t="s">
        <v>28</v>
      </c>
      <c r="AA82" s="247">
        <v>13</v>
      </c>
      <c r="AB82" s="385" t="s">
        <v>702</v>
      </c>
      <c r="AC82" s="261" t="s">
        <v>63</v>
      </c>
      <c r="AD82" s="283">
        <v>19939</v>
      </c>
      <c r="AE82" s="283">
        <v>0</v>
      </c>
      <c r="AF82" s="283">
        <v>0</v>
      </c>
      <c r="AG82" s="20"/>
      <c r="AH82" s="20"/>
      <c r="AI82" s="103"/>
    </row>
    <row r="83" spans="1:35" ht="31.5" x14ac:dyDescent="0.25">
      <c r="A83" s="71"/>
      <c r="B83" s="62"/>
      <c r="C83" s="63"/>
      <c r="D83" s="63"/>
      <c r="E83" s="13"/>
      <c r="F83" s="63"/>
      <c r="G83" s="63"/>
      <c r="L83" s="57"/>
      <c r="N83" s="57"/>
      <c r="Q83" s="65"/>
      <c r="R83" s="17"/>
      <c r="S83" s="17"/>
      <c r="T83" s="17"/>
      <c r="U83" s="17"/>
      <c r="V83" s="17"/>
      <c r="X83" s="161" t="s">
        <v>209</v>
      </c>
      <c r="Y83" s="246" t="s">
        <v>61</v>
      </c>
      <c r="Z83" s="10" t="s">
        <v>28</v>
      </c>
      <c r="AA83" s="384">
        <v>13</v>
      </c>
      <c r="AB83" s="177" t="s">
        <v>210</v>
      </c>
      <c r="AC83" s="397"/>
      <c r="AD83" s="283">
        <f>AD84+AD86</f>
        <v>52640</v>
      </c>
      <c r="AE83" s="283">
        <f>AE84+AE86</f>
        <v>44640</v>
      </c>
      <c r="AF83" s="283">
        <f>AF84+AF86</f>
        <v>44640</v>
      </c>
      <c r="AG83" s="20"/>
      <c r="AH83" s="20"/>
      <c r="AI83" s="103"/>
    </row>
    <row r="84" spans="1:35" ht="47.25" x14ac:dyDescent="0.25">
      <c r="A84" s="71"/>
      <c r="B84" s="62"/>
      <c r="C84" s="63"/>
      <c r="D84" s="63"/>
      <c r="E84" s="13"/>
      <c r="F84" s="63"/>
      <c r="G84" s="63"/>
      <c r="L84" s="57"/>
      <c r="N84" s="57"/>
      <c r="Q84" s="65"/>
      <c r="R84" s="17"/>
      <c r="S84" s="17"/>
      <c r="T84" s="17"/>
      <c r="U84" s="17"/>
      <c r="V84" s="17"/>
      <c r="X84" s="245" t="s">
        <v>40</v>
      </c>
      <c r="Y84" s="246" t="s">
        <v>61</v>
      </c>
      <c r="Z84" s="247" t="s">
        <v>28</v>
      </c>
      <c r="AA84" s="247">
        <v>13</v>
      </c>
      <c r="AB84" s="177" t="s">
        <v>210</v>
      </c>
      <c r="AC84" s="261" t="s">
        <v>123</v>
      </c>
      <c r="AD84" s="283">
        <f>AD85</f>
        <v>42369.5</v>
      </c>
      <c r="AE84" s="283">
        <f>AE85</f>
        <v>41996.1</v>
      </c>
      <c r="AF84" s="283">
        <f>AF85</f>
        <v>41996.1</v>
      </c>
      <c r="AG84" s="20"/>
      <c r="AH84" s="20"/>
      <c r="AI84" s="103"/>
    </row>
    <row r="85" spans="1:35" x14ac:dyDescent="0.25">
      <c r="A85" s="71"/>
      <c r="B85" s="62"/>
      <c r="C85" s="63"/>
      <c r="D85" s="63"/>
      <c r="E85" s="13"/>
      <c r="F85" s="63"/>
      <c r="G85" s="63"/>
      <c r="L85" s="57"/>
      <c r="N85" s="57"/>
      <c r="Q85" s="65"/>
      <c r="R85" s="17"/>
      <c r="S85" s="17"/>
      <c r="T85" s="17"/>
      <c r="U85" s="17"/>
      <c r="V85" s="17"/>
      <c r="X85" s="245" t="s">
        <v>65</v>
      </c>
      <c r="Y85" s="246" t="s">
        <v>61</v>
      </c>
      <c r="Z85" s="247" t="s">
        <v>28</v>
      </c>
      <c r="AA85" s="247">
        <v>13</v>
      </c>
      <c r="AB85" s="177" t="s">
        <v>210</v>
      </c>
      <c r="AC85" s="261" t="s">
        <v>124</v>
      </c>
      <c r="AD85" s="283">
        <v>42369.5</v>
      </c>
      <c r="AE85" s="283">
        <v>41996.1</v>
      </c>
      <c r="AF85" s="283">
        <v>41996.1</v>
      </c>
      <c r="AG85" s="20"/>
      <c r="AH85" s="20"/>
      <c r="AI85" s="103"/>
    </row>
    <row r="86" spans="1:35" x14ac:dyDescent="0.25">
      <c r="A86" s="71"/>
      <c r="B86" s="62"/>
      <c r="C86" s="63"/>
      <c r="D86" s="63"/>
      <c r="E86" s="13"/>
      <c r="F86" s="63"/>
      <c r="G86" s="63"/>
      <c r="L86" s="57"/>
      <c r="N86" s="57"/>
      <c r="Q86" s="65"/>
      <c r="R86" s="17"/>
      <c r="S86" s="17"/>
      <c r="T86" s="17"/>
      <c r="U86" s="17"/>
      <c r="V86" s="17"/>
      <c r="X86" s="245" t="s">
        <v>116</v>
      </c>
      <c r="Y86" s="246" t="s">
        <v>61</v>
      </c>
      <c r="Z86" s="247" t="s">
        <v>28</v>
      </c>
      <c r="AA86" s="247">
        <v>13</v>
      </c>
      <c r="AB86" s="177" t="s">
        <v>210</v>
      </c>
      <c r="AC86" s="261" t="s">
        <v>36</v>
      </c>
      <c r="AD86" s="283">
        <f>AD87</f>
        <v>10270.5</v>
      </c>
      <c r="AE86" s="283">
        <f>AE87</f>
        <v>2643.9</v>
      </c>
      <c r="AF86" s="283">
        <f>AF87</f>
        <v>2643.9</v>
      </c>
      <c r="AG86" s="20"/>
      <c r="AH86" s="20"/>
      <c r="AI86" s="103"/>
    </row>
    <row r="87" spans="1:35" ht="31.5" x14ac:dyDescent="0.25">
      <c r="A87" s="71"/>
      <c r="B87" s="62"/>
      <c r="C87" s="63"/>
      <c r="D87" s="63"/>
      <c r="E87" s="13"/>
      <c r="F87" s="63"/>
      <c r="G87" s="63"/>
      <c r="L87" s="57"/>
      <c r="N87" s="57"/>
      <c r="Q87" s="65"/>
      <c r="R87" s="17"/>
      <c r="S87" s="17"/>
      <c r="T87" s="17"/>
      <c r="U87" s="17"/>
      <c r="V87" s="17"/>
      <c r="X87" s="245" t="s">
        <v>50</v>
      </c>
      <c r="Y87" s="246" t="s">
        <v>61</v>
      </c>
      <c r="Z87" s="247" t="s">
        <v>28</v>
      </c>
      <c r="AA87" s="247">
        <v>13</v>
      </c>
      <c r="AB87" s="177" t="s">
        <v>210</v>
      </c>
      <c r="AC87" s="261" t="s">
        <v>63</v>
      </c>
      <c r="AD87" s="283">
        <f>2270.5+8000</f>
        <v>10270.5</v>
      </c>
      <c r="AE87" s="283">
        <v>2643.9</v>
      </c>
      <c r="AF87" s="283">
        <v>2643.9</v>
      </c>
      <c r="AG87" s="20"/>
      <c r="AH87" s="20"/>
      <c r="AI87" s="103"/>
    </row>
    <row r="88" spans="1:35" ht="31.5" x14ac:dyDescent="0.25">
      <c r="A88" s="71"/>
      <c r="B88" s="62"/>
      <c r="C88" s="63"/>
      <c r="D88" s="63"/>
      <c r="E88" s="13"/>
      <c r="F88" s="63"/>
      <c r="G88" s="63"/>
      <c r="L88" s="57"/>
      <c r="N88" s="57"/>
      <c r="Q88" s="65"/>
      <c r="R88" s="17"/>
      <c r="S88" s="17"/>
      <c r="T88" s="17"/>
      <c r="U88" s="17"/>
      <c r="V88" s="17"/>
      <c r="X88" s="319" t="s">
        <v>195</v>
      </c>
      <c r="Y88" s="246" t="s">
        <v>61</v>
      </c>
      <c r="Z88" s="247" t="s">
        <v>28</v>
      </c>
      <c r="AA88" s="247">
        <v>13</v>
      </c>
      <c r="AB88" s="298" t="s">
        <v>196</v>
      </c>
      <c r="AC88" s="248"/>
      <c r="AD88" s="283">
        <f>AD89+AD94</f>
        <v>88677.7</v>
      </c>
      <c r="AE88" s="283">
        <f>AE89+AE94</f>
        <v>77348.3</v>
      </c>
      <c r="AF88" s="283">
        <f>AF89+AF94</f>
        <v>52702.8</v>
      </c>
      <c r="AG88" s="20"/>
      <c r="AH88" s="20"/>
      <c r="AI88" s="103"/>
    </row>
    <row r="89" spans="1:35" ht="47.25" x14ac:dyDescent="0.25">
      <c r="A89" s="71"/>
      <c r="B89" s="62"/>
      <c r="C89" s="63"/>
      <c r="D89" s="63"/>
      <c r="E89" s="13"/>
      <c r="F89" s="63"/>
      <c r="G89" s="63"/>
      <c r="L89" s="57"/>
      <c r="N89" s="57"/>
      <c r="Q89" s="65"/>
      <c r="R89" s="17"/>
      <c r="S89" s="17"/>
      <c r="T89" s="17"/>
      <c r="U89" s="17"/>
      <c r="V89" s="17"/>
      <c r="X89" s="267" t="s">
        <v>211</v>
      </c>
      <c r="Y89" s="246" t="s">
        <v>61</v>
      </c>
      <c r="Z89" s="247" t="s">
        <v>28</v>
      </c>
      <c r="AA89" s="247">
        <v>13</v>
      </c>
      <c r="AB89" s="298" t="s">
        <v>212</v>
      </c>
      <c r="AC89" s="261"/>
      <c r="AD89" s="283">
        <f>AD90+AD92</f>
        <v>69658.399999999994</v>
      </c>
      <c r="AE89" s="283">
        <f>AE90+AE92</f>
        <v>64879.5</v>
      </c>
      <c r="AF89" s="283">
        <f>AF90+AF92</f>
        <v>40208.300000000003</v>
      </c>
      <c r="AG89" s="20"/>
      <c r="AH89" s="20"/>
      <c r="AI89" s="103"/>
    </row>
    <row r="90" spans="1:35" ht="47.25" x14ac:dyDescent="0.25">
      <c r="A90" s="71"/>
      <c r="B90" s="62"/>
      <c r="C90" s="63"/>
      <c r="D90" s="63"/>
      <c r="E90" s="13"/>
      <c r="F90" s="63"/>
      <c r="G90" s="63"/>
      <c r="L90" s="57"/>
      <c r="N90" s="57"/>
      <c r="Q90" s="65"/>
      <c r="R90" s="17"/>
      <c r="S90" s="17"/>
      <c r="T90" s="17"/>
      <c r="U90" s="17"/>
      <c r="V90" s="17"/>
      <c r="X90" s="267" t="s">
        <v>40</v>
      </c>
      <c r="Y90" s="246" t="s">
        <v>61</v>
      </c>
      <c r="Z90" s="247" t="s">
        <v>28</v>
      </c>
      <c r="AA90" s="247">
        <v>13</v>
      </c>
      <c r="AB90" s="298" t="s">
        <v>212</v>
      </c>
      <c r="AC90" s="261" t="s">
        <v>123</v>
      </c>
      <c r="AD90" s="283">
        <f>AD91</f>
        <v>68952.899999999994</v>
      </c>
      <c r="AE90" s="283">
        <f>AE91</f>
        <v>64147.8</v>
      </c>
      <c r="AF90" s="283">
        <f>AF91</f>
        <v>39447.800000000003</v>
      </c>
      <c r="AG90" s="20"/>
      <c r="AH90" s="20"/>
      <c r="AI90" s="103"/>
    </row>
    <row r="91" spans="1:35" x14ac:dyDescent="0.25">
      <c r="A91" s="71"/>
      <c r="B91" s="62"/>
      <c r="C91" s="63"/>
      <c r="D91" s="63"/>
      <c r="E91" s="13"/>
      <c r="F91" s="63"/>
      <c r="G91" s="63"/>
      <c r="L91" s="57"/>
      <c r="N91" s="57"/>
      <c r="Q91" s="65"/>
      <c r="R91" s="17"/>
      <c r="S91" s="17"/>
      <c r="T91" s="17"/>
      <c r="U91" s="17"/>
      <c r="V91" s="17"/>
      <c r="X91" s="267" t="s">
        <v>65</v>
      </c>
      <c r="Y91" s="246" t="s">
        <v>61</v>
      </c>
      <c r="Z91" s="247" t="s">
        <v>28</v>
      </c>
      <c r="AA91" s="247">
        <v>13</v>
      </c>
      <c r="AB91" s="298" t="s">
        <v>212</v>
      </c>
      <c r="AC91" s="261" t="s">
        <v>124</v>
      </c>
      <c r="AD91" s="283">
        <v>68952.899999999994</v>
      </c>
      <c r="AE91" s="283">
        <v>64147.8</v>
      </c>
      <c r="AF91" s="283">
        <f>64147.8-24700</f>
        <v>39447.800000000003</v>
      </c>
      <c r="AG91" s="20"/>
      <c r="AH91" s="20"/>
      <c r="AI91" s="103"/>
    </row>
    <row r="92" spans="1:35" x14ac:dyDescent="0.25">
      <c r="A92" s="71"/>
      <c r="B92" s="62"/>
      <c r="C92" s="63"/>
      <c r="D92" s="63"/>
      <c r="E92" s="13"/>
      <c r="F92" s="63"/>
      <c r="G92" s="63"/>
      <c r="L92" s="57"/>
      <c r="N92" s="57"/>
      <c r="Q92" s="65"/>
      <c r="R92" s="17"/>
      <c r="S92" s="17"/>
      <c r="T92" s="17"/>
      <c r="U92" s="17"/>
      <c r="V92" s="17"/>
      <c r="X92" s="267" t="s">
        <v>116</v>
      </c>
      <c r="Y92" s="246" t="s">
        <v>61</v>
      </c>
      <c r="Z92" s="247" t="s">
        <v>28</v>
      </c>
      <c r="AA92" s="247">
        <v>13</v>
      </c>
      <c r="AB92" s="298" t="s">
        <v>212</v>
      </c>
      <c r="AC92" s="261" t="s">
        <v>36</v>
      </c>
      <c r="AD92" s="283">
        <f>AD93</f>
        <v>705.5</v>
      </c>
      <c r="AE92" s="283">
        <f>AE93</f>
        <v>731.7</v>
      </c>
      <c r="AF92" s="283">
        <f>AF93</f>
        <v>760.5</v>
      </c>
      <c r="AG92" s="20"/>
      <c r="AH92" s="20"/>
      <c r="AI92" s="103"/>
    </row>
    <row r="93" spans="1:35" ht="31.5" x14ac:dyDescent="0.25">
      <c r="A93" s="71"/>
      <c r="B93" s="62"/>
      <c r="C93" s="63"/>
      <c r="D93" s="63"/>
      <c r="E93" s="13"/>
      <c r="F93" s="63"/>
      <c r="G93" s="63"/>
      <c r="L93" s="57"/>
      <c r="N93" s="57"/>
      <c r="Q93" s="65"/>
      <c r="R93" s="17"/>
      <c r="S93" s="17"/>
      <c r="T93" s="17"/>
      <c r="U93" s="17"/>
      <c r="V93" s="17"/>
      <c r="X93" s="267" t="s">
        <v>50</v>
      </c>
      <c r="Y93" s="246" t="s">
        <v>61</v>
      </c>
      <c r="Z93" s="247" t="s">
        <v>28</v>
      </c>
      <c r="AA93" s="247">
        <v>13</v>
      </c>
      <c r="AB93" s="298" t="s">
        <v>212</v>
      </c>
      <c r="AC93" s="261" t="s">
        <v>63</v>
      </c>
      <c r="AD93" s="283">
        <v>705.5</v>
      </c>
      <c r="AE93" s="283">
        <v>731.7</v>
      </c>
      <c r="AF93" s="283">
        <v>760.5</v>
      </c>
      <c r="AG93" s="20"/>
      <c r="AH93" s="20"/>
      <c r="AI93" s="103"/>
    </row>
    <row r="94" spans="1:35" ht="47.25" x14ac:dyDescent="0.25">
      <c r="A94" s="71"/>
      <c r="B94" s="62"/>
      <c r="C94" s="63"/>
      <c r="D94" s="63"/>
      <c r="E94" s="13"/>
      <c r="F94" s="63"/>
      <c r="G94" s="63"/>
      <c r="L94" s="57"/>
      <c r="N94" s="57"/>
      <c r="Q94" s="65"/>
      <c r="R94" s="17"/>
      <c r="S94" s="17"/>
      <c r="T94" s="17"/>
      <c r="U94" s="17"/>
      <c r="V94" s="17"/>
      <c r="X94" s="267" t="s">
        <v>366</v>
      </c>
      <c r="Y94" s="246" t="s">
        <v>61</v>
      </c>
      <c r="Z94" s="247" t="s">
        <v>28</v>
      </c>
      <c r="AA94" s="247">
        <v>13</v>
      </c>
      <c r="AB94" s="298" t="s">
        <v>367</v>
      </c>
      <c r="AC94" s="336"/>
      <c r="AD94" s="283">
        <f>AD95+AD97</f>
        <v>19019.300000000003</v>
      </c>
      <c r="AE94" s="283">
        <f>AE95+AE97</f>
        <v>12468.8</v>
      </c>
      <c r="AF94" s="283">
        <f>AF95+AF97</f>
        <v>12494.5</v>
      </c>
      <c r="AG94" s="20"/>
      <c r="AH94" s="20"/>
      <c r="AI94" s="103"/>
    </row>
    <row r="95" spans="1:35" ht="47.25" x14ac:dyDescent="0.25">
      <c r="A95" s="71"/>
      <c r="B95" s="62"/>
      <c r="C95" s="63"/>
      <c r="D95" s="63"/>
      <c r="E95" s="13"/>
      <c r="F95" s="63"/>
      <c r="G95" s="63"/>
      <c r="L95" s="57"/>
      <c r="N95" s="57"/>
      <c r="Q95" s="65"/>
      <c r="R95" s="17"/>
      <c r="S95" s="17"/>
      <c r="T95" s="17"/>
      <c r="U95" s="17"/>
      <c r="V95" s="17"/>
      <c r="X95" s="267" t="s">
        <v>40</v>
      </c>
      <c r="Y95" s="246" t="s">
        <v>61</v>
      </c>
      <c r="Z95" s="247" t="s">
        <v>28</v>
      </c>
      <c r="AA95" s="247">
        <v>13</v>
      </c>
      <c r="AB95" s="298" t="s">
        <v>367</v>
      </c>
      <c r="AC95" s="261" t="s">
        <v>123</v>
      </c>
      <c r="AD95" s="283">
        <f>AD96</f>
        <v>18358.400000000001</v>
      </c>
      <c r="AE95" s="283">
        <f>AE96</f>
        <v>11786.5</v>
      </c>
      <c r="AF95" s="283">
        <f>AF96</f>
        <v>11786.5</v>
      </c>
      <c r="AG95" s="20"/>
      <c r="AH95" s="20"/>
      <c r="AI95" s="103"/>
    </row>
    <row r="96" spans="1:35" x14ac:dyDescent="0.25">
      <c r="A96" s="71"/>
      <c r="B96" s="62"/>
      <c r="C96" s="63"/>
      <c r="D96" s="63"/>
      <c r="E96" s="13"/>
      <c r="F96" s="63"/>
      <c r="G96" s="63"/>
      <c r="L96" s="57"/>
      <c r="N96" s="57"/>
      <c r="Q96" s="65"/>
      <c r="R96" s="17"/>
      <c r="S96" s="17"/>
      <c r="T96" s="17"/>
      <c r="U96" s="17"/>
      <c r="V96" s="17"/>
      <c r="X96" s="267" t="s">
        <v>65</v>
      </c>
      <c r="Y96" s="246" t="s">
        <v>61</v>
      </c>
      <c r="Z96" s="247" t="s">
        <v>28</v>
      </c>
      <c r="AA96" s="247">
        <v>13</v>
      </c>
      <c r="AB96" s="298" t="s">
        <v>367</v>
      </c>
      <c r="AC96" s="261" t="s">
        <v>124</v>
      </c>
      <c r="AD96" s="283">
        <v>18358.400000000001</v>
      </c>
      <c r="AE96" s="283">
        <f>17086.5-5300</f>
        <v>11786.5</v>
      </c>
      <c r="AF96" s="283">
        <f>17086.5-5300</f>
        <v>11786.5</v>
      </c>
      <c r="AG96" s="20"/>
      <c r="AH96" s="20"/>
      <c r="AI96" s="103"/>
    </row>
    <row r="97" spans="1:35" x14ac:dyDescent="0.25">
      <c r="A97" s="71"/>
      <c r="B97" s="62"/>
      <c r="C97" s="63"/>
      <c r="D97" s="63"/>
      <c r="E97" s="13"/>
      <c r="F97" s="63"/>
      <c r="G97" s="63"/>
      <c r="L97" s="57"/>
      <c r="N97" s="57"/>
      <c r="Q97" s="65"/>
      <c r="R97" s="17"/>
      <c r="S97" s="17"/>
      <c r="T97" s="17"/>
      <c r="U97" s="17"/>
      <c r="V97" s="17"/>
      <c r="X97" s="267" t="s">
        <v>116</v>
      </c>
      <c r="Y97" s="246" t="s">
        <v>61</v>
      </c>
      <c r="Z97" s="247" t="s">
        <v>28</v>
      </c>
      <c r="AA97" s="247">
        <v>13</v>
      </c>
      <c r="AB97" s="298" t="s">
        <v>367</v>
      </c>
      <c r="AC97" s="261" t="s">
        <v>36</v>
      </c>
      <c r="AD97" s="283">
        <f>AD98</f>
        <v>660.9</v>
      </c>
      <c r="AE97" s="283">
        <f>AE98</f>
        <v>682.3</v>
      </c>
      <c r="AF97" s="283">
        <f>AF98</f>
        <v>708</v>
      </c>
      <c r="AG97" s="20"/>
      <c r="AH97" s="20"/>
      <c r="AI97" s="103"/>
    </row>
    <row r="98" spans="1:35" ht="31.5" x14ac:dyDescent="0.25">
      <c r="A98" s="71"/>
      <c r="B98" s="62"/>
      <c r="C98" s="63"/>
      <c r="D98" s="63"/>
      <c r="E98" s="13"/>
      <c r="F98" s="63"/>
      <c r="G98" s="63"/>
      <c r="L98" s="57"/>
      <c r="N98" s="57"/>
      <c r="Q98" s="65"/>
      <c r="R98" s="17"/>
      <c r="S98" s="17"/>
      <c r="T98" s="17"/>
      <c r="U98" s="17"/>
      <c r="V98" s="17"/>
      <c r="X98" s="267" t="s">
        <v>50</v>
      </c>
      <c r="Y98" s="246" t="s">
        <v>61</v>
      </c>
      <c r="Z98" s="247" t="s">
        <v>28</v>
      </c>
      <c r="AA98" s="247">
        <v>13</v>
      </c>
      <c r="AB98" s="298" t="s">
        <v>367</v>
      </c>
      <c r="AC98" s="261" t="s">
        <v>63</v>
      </c>
      <c r="AD98" s="283">
        <v>660.9</v>
      </c>
      <c r="AE98" s="283">
        <v>682.3</v>
      </c>
      <c r="AF98" s="283">
        <v>708</v>
      </c>
      <c r="AG98" s="20"/>
      <c r="AH98" s="20"/>
      <c r="AI98" s="103"/>
    </row>
    <row r="99" spans="1:35" ht="31.5" x14ac:dyDescent="0.25">
      <c r="A99" s="71"/>
      <c r="B99" s="62"/>
      <c r="C99" s="63"/>
      <c r="D99" s="63"/>
      <c r="E99" s="13"/>
      <c r="F99" s="63"/>
      <c r="G99" s="63"/>
      <c r="L99" s="57"/>
      <c r="N99" s="57"/>
      <c r="Q99" s="65"/>
      <c r="R99" s="17"/>
      <c r="S99" s="17"/>
      <c r="T99" s="17"/>
      <c r="U99" s="17"/>
      <c r="V99" s="17"/>
      <c r="X99" s="267" t="s">
        <v>505</v>
      </c>
      <c r="Y99" s="246" t="s">
        <v>61</v>
      </c>
      <c r="Z99" s="247" t="s">
        <v>28</v>
      </c>
      <c r="AA99" s="247">
        <v>13</v>
      </c>
      <c r="AB99" s="298" t="s">
        <v>506</v>
      </c>
      <c r="AC99" s="248"/>
      <c r="AD99" s="283">
        <f>AD100</f>
        <v>87.5</v>
      </c>
      <c r="AE99" s="283">
        <f t="shared" ref="AE99:AF99" si="17">AE100</f>
        <v>94.4</v>
      </c>
      <c r="AF99" s="283">
        <f t="shared" si="17"/>
        <v>96.6</v>
      </c>
      <c r="AG99" s="20"/>
      <c r="AH99" s="20"/>
      <c r="AI99" s="103"/>
    </row>
    <row r="100" spans="1:35" ht="78.75" x14ac:dyDescent="0.25">
      <c r="A100" s="71"/>
      <c r="B100" s="62"/>
      <c r="C100" s="63"/>
      <c r="D100" s="63"/>
      <c r="E100" s="13"/>
      <c r="F100" s="63"/>
      <c r="G100" s="63"/>
      <c r="L100" s="57"/>
      <c r="N100" s="57"/>
      <c r="Q100" s="65"/>
      <c r="R100" s="17"/>
      <c r="S100" s="17"/>
      <c r="T100" s="17"/>
      <c r="U100" s="17"/>
      <c r="V100" s="17"/>
      <c r="X100" s="267" t="s">
        <v>385</v>
      </c>
      <c r="Y100" s="246" t="s">
        <v>61</v>
      </c>
      <c r="Z100" s="247" t="s">
        <v>28</v>
      </c>
      <c r="AA100" s="247">
        <v>13</v>
      </c>
      <c r="AB100" s="296" t="s">
        <v>507</v>
      </c>
      <c r="AC100" s="248"/>
      <c r="AD100" s="283">
        <f>AD101</f>
        <v>87.5</v>
      </c>
      <c r="AE100" s="283">
        <f t="shared" ref="AE100:AF100" si="18">AE101</f>
        <v>94.4</v>
      </c>
      <c r="AF100" s="283">
        <f t="shared" si="18"/>
        <v>96.6</v>
      </c>
      <c r="AG100" s="20"/>
      <c r="AH100" s="20"/>
      <c r="AI100" s="103"/>
    </row>
    <row r="101" spans="1:35" x14ac:dyDescent="0.25">
      <c r="A101" s="71"/>
      <c r="B101" s="62"/>
      <c r="C101" s="63"/>
      <c r="D101" s="63"/>
      <c r="E101" s="13"/>
      <c r="F101" s="63"/>
      <c r="G101" s="63"/>
      <c r="L101" s="57"/>
      <c r="N101" s="57"/>
      <c r="Q101" s="65"/>
      <c r="R101" s="17"/>
      <c r="S101" s="17"/>
      <c r="T101" s="17"/>
      <c r="U101" s="17"/>
      <c r="V101" s="17"/>
      <c r="X101" s="267" t="s">
        <v>116</v>
      </c>
      <c r="Y101" s="246" t="s">
        <v>61</v>
      </c>
      <c r="Z101" s="247" t="s">
        <v>28</v>
      </c>
      <c r="AA101" s="247">
        <v>13</v>
      </c>
      <c r="AB101" s="296" t="s">
        <v>507</v>
      </c>
      <c r="AC101" s="248">
        <v>200</v>
      </c>
      <c r="AD101" s="283">
        <f>AD102</f>
        <v>87.5</v>
      </c>
      <c r="AE101" s="283">
        <f t="shared" ref="AE101:AF101" si="19">AE102</f>
        <v>94.4</v>
      </c>
      <c r="AF101" s="283">
        <f t="shared" si="19"/>
        <v>96.6</v>
      </c>
      <c r="AG101" s="20"/>
      <c r="AH101" s="20"/>
      <c r="AI101" s="103"/>
    </row>
    <row r="102" spans="1:35" ht="31.5" x14ac:dyDescent="0.25">
      <c r="A102" s="71"/>
      <c r="B102" s="62"/>
      <c r="C102" s="63"/>
      <c r="D102" s="63"/>
      <c r="E102" s="13"/>
      <c r="F102" s="63"/>
      <c r="G102" s="63"/>
      <c r="L102" s="57"/>
      <c r="N102" s="57"/>
      <c r="Q102" s="65"/>
      <c r="R102" s="17"/>
      <c r="S102" s="17"/>
      <c r="T102" s="17"/>
      <c r="U102" s="17"/>
      <c r="V102" s="17"/>
      <c r="X102" s="267" t="s">
        <v>50</v>
      </c>
      <c r="Y102" s="246" t="s">
        <v>61</v>
      </c>
      <c r="Z102" s="247" t="s">
        <v>28</v>
      </c>
      <c r="AA102" s="247">
        <v>13</v>
      </c>
      <c r="AB102" s="296" t="s">
        <v>507</v>
      </c>
      <c r="AC102" s="248">
        <v>240</v>
      </c>
      <c r="AD102" s="283">
        <f>6.3+36+45.2</f>
        <v>87.5</v>
      </c>
      <c r="AE102" s="283">
        <f>6.6+37.8+50</f>
        <v>94.4</v>
      </c>
      <c r="AF102" s="283">
        <f>6.9+39.7+50</f>
        <v>96.6</v>
      </c>
      <c r="AG102" s="20"/>
      <c r="AH102" s="20"/>
      <c r="AI102" s="103"/>
    </row>
    <row r="103" spans="1:35" ht="31.5" x14ac:dyDescent="0.25">
      <c r="A103" s="69"/>
      <c r="B103" s="62"/>
      <c r="C103" s="63"/>
      <c r="D103" s="63"/>
      <c r="E103" s="13"/>
      <c r="F103" s="63"/>
      <c r="G103" s="64"/>
      <c r="H103" s="3"/>
      <c r="L103" s="57"/>
      <c r="N103" s="57"/>
      <c r="P103" s="64"/>
      <c r="Q103" s="65"/>
      <c r="R103" s="17"/>
      <c r="S103" s="17"/>
      <c r="T103" s="17"/>
      <c r="U103" s="17"/>
      <c r="V103" s="17"/>
      <c r="X103" s="313" t="s">
        <v>286</v>
      </c>
      <c r="Y103" s="246" t="s">
        <v>61</v>
      </c>
      <c r="Z103" s="247" t="s">
        <v>28</v>
      </c>
      <c r="AA103" s="247">
        <v>13</v>
      </c>
      <c r="AB103" s="296" t="s">
        <v>128</v>
      </c>
      <c r="AC103" s="248"/>
      <c r="AD103" s="283">
        <f t="shared" ref="AD103:AF104" si="20">AD104</f>
        <v>887.4</v>
      </c>
      <c r="AE103" s="283">
        <f t="shared" si="20"/>
        <v>16.899999999999999</v>
      </c>
      <c r="AF103" s="283">
        <f t="shared" si="20"/>
        <v>20</v>
      </c>
      <c r="AG103" s="20"/>
      <c r="AH103" s="20"/>
      <c r="AI103" s="103"/>
    </row>
    <row r="104" spans="1:35" x14ac:dyDescent="0.25">
      <c r="A104" s="69"/>
      <c r="B104" s="62"/>
      <c r="C104" s="63"/>
      <c r="D104" s="63"/>
      <c r="E104" s="13"/>
      <c r="F104" s="63"/>
      <c r="G104" s="64"/>
      <c r="H104" s="3"/>
      <c r="L104" s="57"/>
      <c r="N104" s="57"/>
      <c r="P104" s="64"/>
      <c r="Q104" s="65"/>
      <c r="R104" s="17"/>
      <c r="S104" s="17"/>
      <c r="T104" s="17"/>
      <c r="U104" s="17"/>
      <c r="V104" s="17"/>
      <c r="X104" s="313" t="s">
        <v>46</v>
      </c>
      <c r="Y104" s="246" t="s">
        <v>61</v>
      </c>
      <c r="Z104" s="247" t="s">
        <v>28</v>
      </c>
      <c r="AA104" s="247">
        <v>13</v>
      </c>
      <c r="AB104" s="296" t="s">
        <v>418</v>
      </c>
      <c r="AC104" s="248"/>
      <c r="AD104" s="283">
        <f t="shared" si="20"/>
        <v>887.4</v>
      </c>
      <c r="AE104" s="283">
        <f t="shared" si="20"/>
        <v>16.899999999999999</v>
      </c>
      <c r="AF104" s="283">
        <f t="shared" si="20"/>
        <v>20</v>
      </c>
      <c r="AG104" s="20"/>
      <c r="AH104" s="20"/>
      <c r="AI104" s="103"/>
    </row>
    <row r="105" spans="1:35" ht="31.5" x14ac:dyDescent="0.25">
      <c r="A105" s="69"/>
      <c r="B105" s="62"/>
      <c r="C105" s="63"/>
      <c r="D105" s="63"/>
      <c r="E105" s="13"/>
      <c r="F105" s="63"/>
      <c r="G105" s="64"/>
      <c r="H105" s="3"/>
      <c r="L105" s="57"/>
      <c r="N105" s="57"/>
      <c r="P105" s="64"/>
      <c r="Q105" s="65"/>
      <c r="R105" s="17"/>
      <c r="S105" s="17"/>
      <c r="T105" s="17"/>
      <c r="U105" s="17"/>
      <c r="V105" s="17"/>
      <c r="X105" s="321" t="s">
        <v>298</v>
      </c>
      <c r="Y105" s="246" t="s">
        <v>61</v>
      </c>
      <c r="Z105" s="247" t="s">
        <v>28</v>
      </c>
      <c r="AA105" s="247">
        <v>13</v>
      </c>
      <c r="AB105" s="296" t="s">
        <v>427</v>
      </c>
      <c r="AC105" s="248"/>
      <c r="AD105" s="283">
        <f t="shared" ref="AD105:AF107" si="21">AD106</f>
        <v>887.4</v>
      </c>
      <c r="AE105" s="283">
        <f t="shared" si="21"/>
        <v>16.899999999999999</v>
      </c>
      <c r="AF105" s="283">
        <f t="shared" si="21"/>
        <v>20</v>
      </c>
      <c r="AG105" s="20"/>
      <c r="AH105" s="20"/>
      <c r="AI105" s="103"/>
    </row>
    <row r="106" spans="1:35" ht="31.5" x14ac:dyDescent="0.25">
      <c r="A106" s="69"/>
      <c r="B106" s="62"/>
      <c r="C106" s="63"/>
      <c r="D106" s="63"/>
      <c r="E106" s="13"/>
      <c r="F106" s="63"/>
      <c r="G106" s="64"/>
      <c r="H106" s="3"/>
      <c r="L106" s="57"/>
      <c r="N106" s="57"/>
      <c r="P106" s="64"/>
      <c r="Q106" s="65"/>
      <c r="R106" s="17"/>
      <c r="S106" s="17"/>
      <c r="T106" s="17"/>
      <c r="U106" s="17"/>
      <c r="V106" s="17"/>
      <c r="X106" s="316" t="s">
        <v>429</v>
      </c>
      <c r="Y106" s="246" t="s">
        <v>61</v>
      </c>
      <c r="Z106" s="247" t="s">
        <v>28</v>
      </c>
      <c r="AA106" s="247">
        <v>13</v>
      </c>
      <c r="AB106" s="296" t="s">
        <v>428</v>
      </c>
      <c r="AC106" s="248"/>
      <c r="AD106" s="283">
        <f t="shared" si="21"/>
        <v>887.4</v>
      </c>
      <c r="AE106" s="283">
        <f t="shared" si="21"/>
        <v>16.899999999999999</v>
      </c>
      <c r="AF106" s="283">
        <f t="shared" si="21"/>
        <v>20</v>
      </c>
      <c r="AG106" s="20"/>
      <c r="AH106" s="20"/>
      <c r="AI106" s="103"/>
    </row>
    <row r="107" spans="1:35" x14ac:dyDescent="0.25">
      <c r="A107" s="69"/>
      <c r="B107" s="62"/>
      <c r="C107" s="63"/>
      <c r="D107" s="63"/>
      <c r="E107" s="13"/>
      <c r="F107" s="63"/>
      <c r="G107" s="64"/>
      <c r="H107" s="3"/>
      <c r="L107" s="57"/>
      <c r="N107" s="57"/>
      <c r="P107" s="64"/>
      <c r="Q107" s="65"/>
      <c r="R107" s="17"/>
      <c r="S107" s="17"/>
      <c r="T107" s="17"/>
      <c r="U107" s="17"/>
      <c r="V107" s="17"/>
      <c r="X107" s="267" t="s">
        <v>116</v>
      </c>
      <c r="Y107" s="246" t="s">
        <v>61</v>
      </c>
      <c r="Z107" s="247" t="s">
        <v>28</v>
      </c>
      <c r="AA107" s="247">
        <v>13</v>
      </c>
      <c r="AB107" s="296" t="s">
        <v>428</v>
      </c>
      <c r="AC107" s="248">
        <v>200</v>
      </c>
      <c r="AD107" s="283">
        <f t="shared" si="21"/>
        <v>887.4</v>
      </c>
      <c r="AE107" s="283">
        <f t="shared" si="21"/>
        <v>16.899999999999999</v>
      </c>
      <c r="AF107" s="283">
        <f t="shared" si="21"/>
        <v>20</v>
      </c>
      <c r="AG107" s="20"/>
      <c r="AH107" s="20"/>
      <c r="AI107" s="103"/>
    </row>
    <row r="108" spans="1:35" ht="31.5" x14ac:dyDescent="0.25">
      <c r="A108" s="69"/>
      <c r="B108" s="62"/>
      <c r="C108" s="63"/>
      <c r="D108" s="63"/>
      <c r="E108" s="13"/>
      <c r="F108" s="63"/>
      <c r="G108" s="64"/>
      <c r="H108" s="3"/>
      <c r="L108" s="57"/>
      <c r="N108" s="57"/>
      <c r="P108" s="64"/>
      <c r="Q108" s="65"/>
      <c r="R108" s="17"/>
      <c r="S108" s="17"/>
      <c r="T108" s="17"/>
      <c r="U108" s="17"/>
      <c r="V108" s="17"/>
      <c r="X108" s="267" t="s">
        <v>50</v>
      </c>
      <c r="Y108" s="246" t="s">
        <v>61</v>
      </c>
      <c r="Z108" s="247" t="s">
        <v>28</v>
      </c>
      <c r="AA108" s="247">
        <v>13</v>
      </c>
      <c r="AB108" s="296" t="s">
        <v>428</v>
      </c>
      <c r="AC108" s="248">
        <v>240</v>
      </c>
      <c r="AD108" s="283">
        <f>932.3-44.9</f>
        <v>887.4</v>
      </c>
      <c r="AE108" s="283">
        <f>17.7-0.8</f>
        <v>16.899999999999999</v>
      </c>
      <c r="AF108" s="283">
        <f>21-1</f>
        <v>20</v>
      </c>
      <c r="AG108" s="20"/>
      <c r="AH108" s="20"/>
      <c r="AI108" s="103"/>
    </row>
    <row r="109" spans="1:35" x14ac:dyDescent="0.25">
      <c r="A109" s="69"/>
      <c r="B109" s="62"/>
      <c r="C109" s="63"/>
      <c r="D109" s="63"/>
      <c r="E109" s="13"/>
      <c r="F109" s="63"/>
      <c r="G109" s="64"/>
      <c r="H109" s="3"/>
      <c r="L109" s="57"/>
      <c r="N109" s="57"/>
      <c r="P109" s="64"/>
      <c r="Q109" s="65"/>
      <c r="R109" s="17"/>
      <c r="S109" s="17"/>
      <c r="T109" s="17"/>
      <c r="U109" s="17"/>
      <c r="V109" s="17"/>
      <c r="X109" s="312" t="s">
        <v>224</v>
      </c>
      <c r="Y109" s="246" t="s">
        <v>61</v>
      </c>
      <c r="Z109" s="247" t="s">
        <v>28</v>
      </c>
      <c r="AA109" s="247">
        <v>13</v>
      </c>
      <c r="AB109" s="296" t="s">
        <v>225</v>
      </c>
      <c r="AC109" s="248"/>
      <c r="AD109" s="283">
        <f>AD115+AD110</f>
        <v>56686</v>
      </c>
      <c r="AE109" s="283">
        <f t="shared" ref="AE109:AF109" si="22">AE115+AE110</f>
        <v>55442</v>
      </c>
      <c r="AF109" s="283">
        <f t="shared" si="22"/>
        <v>57263</v>
      </c>
      <c r="AG109" s="20"/>
      <c r="AH109" s="20"/>
      <c r="AI109" s="103"/>
    </row>
    <row r="110" spans="1:35" ht="47.25" x14ac:dyDescent="0.25">
      <c r="A110" s="69"/>
      <c r="B110" s="62"/>
      <c r="C110" s="63"/>
      <c r="D110" s="63"/>
      <c r="E110" s="13"/>
      <c r="F110" s="63"/>
      <c r="G110" s="64"/>
      <c r="H110" s="3"/>
      <c r="L110" s="57"/>
      <c r="N110" s="57"/>
      <c r="P110" s="64"/>
      <c r="Q110" s="65"/>
      <c r="R110" s="17"/>
      <c r="S110" s="17"/>
      <c r="T110" s="17"/>
      <c r="U110" s="17"/>
      <c r="V110" s="17"/>
      <c r="X110" s="249" t="s">
        <v>726</v>
      </c>
      <c r="Y110" s="246" t="s">
        <v>61</v>
      </c>
      <c r="Z110" s="247" t="s">
        <v>28</v>
      </c>
      <c r="AA110" s="247">
        <v>13</v>
      </c>
      <c r="AB110" s="296" t="s">
        <v>729</v>
      </c>
      <c r="AC110" s="248"/>
      <c r="AD110" s="283">
        <f>AD111</f>
        <v>1537</v>
      </c>
      <c r="AE110" s="283">
        <f t="shared" ref="AE110:AF113" si="23">AE111</f>
        <v>1537</v>
      </c>
      <c r="AF110" s="283">
        <f t="shared" si="23"/>
        <v>1537</v>
      </c>
      <c r="AG110" s="20"/>
      <c r="AH110" s="20"/>
      <c r="AI110" s="103"/>
    </row>
    <row r="111" spans="1:35" ht="47.25" x14ac:dyDescent="0.25">
      <c r="A111" s="69"/>
      <c r="B111" s="62"/>
      <c r="C111" s="63"/>
      <c r="D111" s="63"/>
      <c r="E111" s="13"/>
      <c r="F111" s="63"/>
      <c r="G111" s="64"/>
      <c r="H111" s="3"/>
      <c r="L111" s="57"/>
      <c r="N111" s="57"/>
      <c r="P111" s="64"/>
      <c r="Q111" s="65"/>
      <c r="R111" s="17"/>
      <c r="S111" s="17"/>
      <c r="T111" s="17"/>
      <c r="U111" s="17"/>
      <c r="V111" s="17"/>
      <c r="X111" s="249" t="s">
        <v>727</v>
      </c>
      <c r="Y111" s="246" t="s">
        <v>61</v>
      </c>
      <c r="Z111" s="247" t="s">
        <v>28</v>
      </c>
      <c r="AA111" s="247">
        <v>13</v>
      </c>
      <c r="AB111" s="296" t="s">
        <v>730</v>
      </c>
      <c r="AC111" s="248"/>
      <c r="AD111" s="283">
        <f>AD112</f>
        <v>1537</v>
      </c>
      <c r="AE111" s="283">
        <f t="shared" si="23"/>
        <v>1537</v>
      </c>
      <c r="AF111" s="283">
        <f t="shared" si="23"/>
        <v>1537</v>
      </c>
      <c r="AG111" s="20"/>
      <c r="AH111" s="20"/>
      <c r="AI111" s="103"/>
    </row>
    <row r="112" spans="1:35" ht="78.75" x14ac:dyDescent="0.25">
      <c r="A112" s="69"/>
      <c r="B112" s="62"/>
      <c r="C112" s="63"/>
      <c r="D112" s="63"/>
      <c r="E112" s="13"/>
      <c r="F112" s="63"/>
      <c r="G112" s="64"/>
      <c r="H112" s="3"/>
      <c r="L112" s="57"/>
      <c r="N112" s="57"/>
      <c r="P112" s="64"/>
      <c r="Q112" s="65"/>
      <c r="R112" s="17"/>
      <c r="S112" s="17"/>
      <c r="T112" s="17"/>
      <c r="U112" s="17"/>
      <c r="V112" s="17"/>
      <c r="X112" s="249" t="s">
        <v>728</v>
      </c>
      <c r="Y112" s="246" t="s">
        <v>61</v>
      </c>
      <c r="Z112" s="247" t="s">
        <v>28</v>
      </c>
      <c r="AA112" s="247">
        <v>13</v>
      </c>
      <c r="AB112" s="296" t="s">
        <v>731</v>
      </c>
      <c r="AC112" s="248"/>
      <c r="AD112" s="283">
        <f>AD113</f>
        <v>1537</v>
      </c>
      <c r="AE112" s="283">
        <f t="shared" si="23"/>
        <v>1537</v>
      </c>
      <c r="AF112" s="283">
        <f t="shared" si="23"/>
        <v>1537</v>
      </c>
      <c r="AG112" s="20"/>
      <c r="AH112" s="20"/>
      <c r="AI112" s="103"/>
    </row>
    <row r="113" spans="1:35" ht="31.5" x14ac:dyDescent="0.25">
      <c r="A113" s="69"/>
      <c r="B113" s="62"/>
      <c r="C113" s="63"/>
      <c r="D113" s="63"/>
      <c r="E113" s="13"/>
      <c r="F113" s="63"/>
      <c r="G113" s="64"/>
      <c r="H113" s="3"/>
      <c r="L113" s="57"/>
      <c r="N113" s="57"/>
      <c r="P113" s="64"/>
      <c r="Q113" s="65"/>
      <c r="R113" s="17"/>
      <c r="S113" s="17"/>
      <c r="T113" s="17"/>
      <c r="U113" s="17"/>
      <c r="V113" s="17"/>
      <c r="X113" s="245" t="s">
        <v>58</v>
      </c>
      <c r="Y113" s="246" t="s">
        <v>61</v>
      </c>
      <c r="Z113" s="247" t="s">
        <v>28</v>
      </c>
      <c r="AA113" s="247">
        <v>13</v>
      </c>
      <c r="AB113" s="296" t="s">
        <v>731</v>
      </c>
      <c r="AC113" s="248">
        <v>600</v>
      </c>
      <c r="AD113" s="283">
        <f>AD114</f>
        <v>1537</v>
      </c>
      <c r="AE113" s="283">
        <f t="shared" si="23"/>
        <v>1537</v>
      </c>
      <c r="AF113" s="283">
        <f t="shared" si="23"/>
        <v>1537</v>
      </c>
      <c r="AG113" s="20"/>
      <c r="AH113" s="20"/>
      <c r="AI113" s="103"/>
    </row>
    <row r="114" spans="1:35" x14ac:dyDescent="0.25">
      <c r="A114" s="69"/>
      <c r="B114" s="62"/>
      <c r="C114" s="63"/>
      <c r="D114" s="63"/>
      <c r="E114" s="13"/>
      <c r="F114" s="63"/>
      <c r="G114" s="64"/>
      <c r="H114" s="3"/>
      <c r="L114" s="57"/>
      <c r="N114" s="57"/>
      <c r="P114" s="64"/>
      <c r="Q114" s="65"/>
      <c r="R114" s="17"/>
      <c r="S114" s="17"/>
      <c r="T114" s="17"/>
      <c r="U114" s="17"/>
      <c r="V114" s="17"/>
      <c r="X114" s="245" t="s">
        <v>59</v>
      </c>
      <c r="Y114" s="246" t="s">
        <v>61</v>
      </c>
      <c r="Z114" s="247" t="s">
        <v>28</v>
      </c>
      <c r="AA114" s="247">
        <v>13</v>
      </c>
      <c r="AB114" s="296" t="s">
        <v>731</v>
      </c>
      <c r="AC114" s="248">
        <v>610</v>
      </c>
      <c r="AD114" s="283">
        <v>1537</v>
      </c>
      <c r="AE114" s="283">
        <v>1537</v>
      </c>
      <c r="AF114" s="283">
        <v>1537</v>
      </c>
      <c r="AG114" s="20"/>
      <c r="AH114" s="20"/>
      <c r="AI114" s="103"/>
    </row>
    <row r="115" spans="1:35" x14ac:dyDescent="0.25">
      <c r="A115" s="69"/>
      <c r="B115" s="62"/>
      <c r="C115" s="63"/>
      <c r="D115" s="63"/>
      <c r="E115" s="13"/>
      <c r="F115" s="63"/>
      <c r="G115" s="64"/>
      <c r="H115" s="3"/>
      <c r="L115" s="57"/>
      <c r="N115" s="57"/>
      <c r="P115" s="64"/>
      <c r="Q115" s="65"/>
      <c r="R115" s="17"/>
      <c r="S115" s="17"/>
      <c r="T115" s="17"/>
      <c r="U115" s="17"/>
      <c r="V115" s="17"/>
      <c r="X115" s="267" t="s">
        <v>46</v>
      </c>
      <c r="Y115" s="246" t="s">
        <v>61</v>
      </c>
      <c r="Z115" s="247" t="s">
        <v>28</v>
      </c>
      <c r="AA115" s="247">
        <v>13</v>
      </c>
      <c r="AB115" s="296" t="s">
        <v>508</v>
      </c>
      <c r="AC115" s="248"/>
      <c r="AD115" s="283">
        <f>AD116</f>
        <v>55149</v>
      </c>
      <c r="AE115" s="283">
        <f t="shared" ref="AE115:AF118" si="24">AE116</f>
        <v>53905</v>
      </c>
      <c r="AF115" s="283">
        <f t="shared" si="24"/>
        <v>55726</v>
      </c>
      <c r="AG115" s="20"/>
      <c r="AH115" s="20"/>
      <c r="AI115" s="103"/>
    </row>
    <row r="116" spans="1:35" ht="31.5" x14ac:dyDescent="0.25">
      <c r="A116" s="69"/>
      <c r="B116" s="62"/>
      <c r="C116" s="63"/>
      <c r="D116" s="63"/>
      <c r="E116" s="13"/>
      <c r="F116" s="63"/>
      <c r="G116" s="64"/>
      <c r="H116" s="3"/>
      <c r="L116" s="57"/>
      <c r="N116" s="57"/>
      <c r="P116" s="64"/>
      <c r="Q116" s="65"/>
      <c r="R116" s="17"/>
      <c r="S116" s="17"/>
      <c r="T116" s="17"/>
      <c r="U116" s="17"/>
      <c r="V116" s="17"/>
      <c r="X116" s="267" t="s">
        <v>312</v>
      </c>
      <c r="Y116" s="246" t="s">
        <v>61</v>
      </c>
      <c r="Z116" s="247" t="s">
        <v>28</v>
      </c>
      <c r="AA116" s="247">
        <v>13</v>
      </c>
      <c r="AB116" s="296" t="s">
        <v>509</v>
      </c>
      <c r="AC116" s="248"/>
      <c r="AD116" s="283">
        <f>AD117</f>
        <v>55149</v>
      </c>
      <c r="AE116" s="283">
        <f t="shared" si="24"/>
        <v>53905</v>
      </c>
      <c r="AF116" s="283">
        <f t="shared" si="24"/>
        <v>55726</v>
      </c>
      <c r="AG116" s="20"/>
      <c r="AH116" s="20"/>
      <c r="AI116" s="103"/>
    </row>
    <row r="117" spans="1:35" ht="31.5" x14ac:dyDescent="0.25">
      <c r="A117" s="69"/>
      <c r="B117" s="62"/>
      <c r="C117" s="63"/>
      <c r="D117" s="63"/>
      <c r="E117" s="13"/>
      <c r="F117" s="63"/>
      <c r="G117" s="64"/>
      <c r="H117" s="3"/>
      <c r="L117" s="57"/>
      <c r="N117" s="57"/>
      <c r="P117" s="64"/>
      <c r="Q117" s="65"/>
      <c r="R117" s="17"/>
      <c r="S117" s="17"/>
      <c r="T117" s="17"/>
      <c r="U117" s="17"/>
      <c r="V117" s="17"/>
      <c r="X117" s="267" t="s">
        <v>226</v>
      </c>
      <c r="Y117" s="246" t="s">
        <v>61</v>
      </c>
      <c r="Z117" s="247" t="s">
        <v>28</v>
      </c>
      <c r="AA117" s="247">
        <v>13</v>
      </c>
      <c r="AB117" s="296" t="s">
        <v>510</v>
      </c>
      <c r="AC117" s="248"/>
      <c r="AD117" s="283">
        <f>AD118</f>
        <v>55149</v>
      </c>
      <c r="AE117" s="283">
        <f t="shared" si="24"/>
        <v>53905</v>
      </c>
      <c r="AF117" s="283">
        <f t="shared" si="24"/>
        <v>55726</v>
      </c>
      <c r="AG117" s="20"/>
      <c r="AH117" s="20"/>
      <c r="AI117" s="103"/>
    </row>
    <row r="118" spans="1:35" ht="31.5" x14ac:dyDescent="0.25">
      <c r="A118" s="69"/>
      <c r="B118" s="62"/>
      <c r="C118" s="63"/>
      <c r="D118" s="63"/>
      <c r="E118" s="13"/>
      <c r="F118" s="63"/>
      <c r="G118" s="64"/>
      <c r="H118" s="3"/>
      <c r="L118" s="57"/>
      <c r="N118" s="57"/>
      <c r="P118" s="64"/>
      <c r="Q118" s="65"/>
      <c r="R118" s="17"/>
      <c r="S118" s="17"/>
      <c r="T118" s="17"/>
      <c r="U118" s="17"/>
      <c r="V118" s="17"/>
      <c r="X118" s="267" t="s">
        <v>58</v>
      </c>
      <c r="Y118" s="246" t="s">
        <v>61</v>
      </c>
      <c r="Z118" s="247" t="s">
        <v>28</v>
      </c>
      <c r="AA118" s="247">
        <v>13</v>
      </c>
      <c r="AB118" s="296" t="s">
        <v>510</v>
      </c>
      <c r="AC118" s="248">
        <v>600</v>
      </c>
      <c r="AD118" s="283">
        <f>AD119</f>
        <v>55149</v>
      </c>
      <c r="AE118" s="283">
        <f t="shared" si="24"/>
        <v>53905</v>
      </c>
      <c r="AF118" s="283">
        <f t="shared" si="24"/>
        <v>55726</v>
      </c>
      <c r="AG118" s="20"/>
      <c r="AH118" s="20"/>
      <c r="AI118" s="103"/>
    </row>
    <row r="119" spans="1:35" x14ac:dyDescent="0.25">
      <c r="A119" s="69"/>
      <c r="B119" s="62"/>
      <c r="C119" s="63"/>
      <c r="D119" s="63"/>
      <c r="E119" s="13"/>
      <c r="F119" s="63"/>
      <c r="G119" s="64"/>
      <c r="H119" s="3"/>
      <c r="L119" s="57"/>
      <c r="N119" s="57"/>
      <c r="P119" s="64"/>
      <c r="Q119" s="65"/>
      <c r="R119" s="17"/>
      <c r="S119" s="17"/>
      <c r="T119" s="17"/>
      <c r="U119" s="17"/>
      <c r="V119" s="17"/>
      <c r="X119" s="267" t="s">
        <v>59</v>
      </c>
      <c r="Y119" s="246" t="s">
        <v>61</v>
      </c>
      <c r="Z119" s="247" t="s">
        <v>28</v>
      </c>
      <c r="AA119" s="247">
        <v>13</v>
      </c>
      <c r="AB119" s="296" t="s">
        <v>510</v>
      </c>
      <c r="AC119" s="248">
        <v>610</v>
      </c>
      <c r="AD119" s="283">
        <f>55149</f>
        <v>55149</v>
      </c>
      <c r="AE119" s="283">
        <v>53905</v>
      </c>
      <c r="AF119" s="283">
        <v>55726</v>
      </c>
      <c r="AG119" s="20"/>
      <c r="AH119" s="20"/>
      <c r="AI119" s="103"/>
    </row>
    <row r="120" spans="1:35" s="72" customFormat="1" x14ac:dyDescent="0.25">
      <c r="A120" s="52"/>
      <c r="B120" s="53"/>
      <c r="C120" s="55"/>
      <c r="D120" s="55"/>
      <c r="E120" s="56"/>
      <c r="F120" s="56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9"/>
      <c r="R120" s="60"/>
      <c r="S120" s="60"/>
      <c r="T120" s="60"/>
      <c r="U120" s="60"/>
      <c r="V120" s="60"/>
      <c r="W120" s="60"/>
      <c r="X120" s="311" t="s">
        <v>11</v>
      </c>
      <c r="Y120" s="241" t="s">
        <v>61</v>
      </c>
      <c r="Z120" s="258" t="s">
        <v>29</v>
      </c>
      <c r="AA120" s="258"/>
      <c r="AB120" s="293"/>
      <c r="AC120" s="264"/>
      <c r="AD120" s="244">
        <f>AD121+AD128</f>
        <v>6476.5</v>
      </c>
      <c r="AE120" s="244">
        <f>AE121+AE128</f>
        <v>7185.4</v>
      </c>
      <c r="AF120" s="244">
        <f>AF121+AF128</f>
        <v>9056.1</v>
      </c>
      <c r="AG120" s="119"/>
      <c r="AH120" s="119"/>
      <c r="AI120" s="103"/>
    </row>
    <row r="121" spans="1:35" x14ac:dyDescent="0.25">
      <c r="A121" s="73"/>
      <c r="B121" s="62"/>
      <c r="C121" s="63"/>
      <c r="D121" s="63"/>
      <c r="E121" s="13"/>
      <c r="F121" s="13"/>
      <c r="G121" s="64"/>
      <c r="H121" s="64"/>
      <c r="I121" s="64"/>
      <c r="J121" s="64"/>
      <c r="K121" s="64"/>
      <c r="L121" s="57"/>
      <c r="M121" s="64"/>
      <c r="N121" s="57"/>
      <c r="O121" s="64"/>
      <c r="P121" s="64"/>
      <c r="Q121" s="65"/>
      <c r="R121" s="17"/>
      <c r="S121" s="17"/>
      <c r="T121" s="17"/>
      <c r="U121" s="17"/>
      <c r="V121" s="17"/>
      <c r="X121" s="267" t="s">
        <v>12</v>
      </c>
      <c r="Y121" s="246" t="s">
        <v>61</v>
      </c>
      <c r="Z121" s="247" t="s">
        <v>29</v>
      </c>
      <c r="AA121" s="247" t="s">
        <v>7</v>
      </c>
      <c r="AB121" s="295"/>
      <c r="AC121" s="272"/>
      <c r="AD121" s="283">
        <f>AD122</f>
        <v>6392.5</v>
      </c>
      <c r="AE121" s="283">
        <f>AE122</f>
        <v>7101.4</v>
      </c>
      <c r="AF121" s="283">
        <f>AF122</f>
        <v>8972.1</v>
      </c>
      <c r="AG121" s="20"/>
      <c r="AH121" s="20"/>
      <c r="AI121" s="103"/>
    </row>
    <row r="122" spans="1:35" ht="31.5" x14ac:dyDescent="0.25">
      <c r="B122" s="62"/>
      <c r="C122" s="63"/>
      <c r="D122" s="63"/>
      <c r="E122" s="13"/>
      <c r="F122" s="13"/>
      <c r="G122" s="64"/>
      <c r="H122" s="64"/>
      <c r="I122" s="64"/>
      <c r="J122" s="64"/>
      <c r="K122" s="64"/>
      <c r="L122" s="57"/>
      <c r="M122" s="64"/>
      <c r="N122" s="57"/>
      <c r="O122" s="64"/>
      <c r="P122" s="64"/>
      <c r="Q122" s="65"/>
      <c r="R122" s="17"/>
      <c r="S122" s="17"/>
      <c r="T122" s="17"/>
      <c r="U122" s="17"/>
      <c r="V122" s="17"/>
      <c r="X122" s="313" t="s">
        <v>286</v>
      </c>
      <c r="Y122" s="246" t="s">
        <v>61</v>
      </c>
      <c r="Z122" s="247" t="s">
        <v>29</v>
      </c>
      <c r="AA122" s="247" t="s">
        <v>7</v>
      </c>
      <c r="AB122" s="296" t="s">
        <v>128</v>
      </c>
      <c r="AC122" s="272"/>
      <c r="AD122" s="283">
        <f t="shared" ref="AD122:AF125" si="25">AD123</f>
        <v>6392.5</v>
      </c>
      <c r="AE122" s="283">
        <f t="shared" si="25"/>
        <v>7101.4</v>
      </c>
      <c r="AF122" s="283">
        <f t="shared" si="25"/>
        <v>8972.1</v>
      </c>
      <c r="AG122" s="20"/>
      <c r="AH122" s="20"/>
      <c r="AI122" s="103"/>
    </row>
    <row r="123" spans="1:35" x14ac:dyDescent="0.25">
      <c r="B123" s="62"/>
      <c r="C123" s="63"/>
      <c r="D123" s="63"/>
      <c r="E123" s="13"/>
      <c r="F123" s="13"/>
      <c r="G123" s="64"/>
      <c r="H123" s="64"/>
      <c r="I123" s="64"/>
      <c r="J123" s="64"/>
      <c r="K123" s="64"/>
      <c r="L123" s="57"/>
      <c r="M123" s="64"/>
      <c r="N123" s="57"/>
      <c r="O123" s="64"/>
      <c r="P123" s="64"/>
      <c r="Q123" s="65"/>
      <c r="R123" s="17"/>
      <c r="S123" s="17"/>
      <c r="T123" s="17"/>
      <c r="U123" s="17"/>
      <c r="V123" s="17"/>
      <c r="X123" s="313" t="s">
        <v>46</v>
      </c>
      <c r="Y123" s="246" t="s">
        <v>61</v>
      </c>
      <c r="Z123" s="247" t="s">
        <v>29</v>
      </c>
      <c r="AA123" s="247" t="s">
        <v>7</v>
      </c>
      <c r="AB123" s="296" t="s">
        <v>418</v>
      </c>
      <c r="AC123" s="272"/>
      <c r="AD123" s="283">
        <f t="shared" si="25"/>
        <v>6392.5</v>
      </c>
      <c r="AE123" s="283">
        <f t="shared" si="25"/>
        <v>7101.4</v>
      </c>
      <c r="AF123" s="283">
        <f t="shared" si="25"/>
        <v>8972.1</v>
      </c>
      <c r="AG123" s="20"/>
      <c r="AH123" s="20"/>
      <c r="AI123" s="103"/>
    </row>
    <row r="124" spans="1:35" x14ac:dyDescent="0.25">
      <c r="B124" s="62"/>
      <c r="C124" s="63"/>
      <c r="D124" s="63"/>
      <c r="E124" s="13"/>
      <c r="F124" s="13"/>
      <c r="G124" s="64"/>
      <c r="H124" s="64"/>
      <c r="I124" s="64"/>
      <c r="J124" s="64"/>
      <c r="K124" s="64"/>
      <c r="L124" s="57"/>
      <c r="M124" s="64"/>
      <c r="N124" s="57"/>
      <c r="O124" s="64"/>
      <c r="P124" s="64"/>
      <c r="Q124" s="65"/>
      <c r="R124" s="17"/>
      <c r="S124" s="17"/>
      <c r="T124" s="17"/>
      <c r="U124" s="17"/>
      <c r="V124" s="17"/>
      <c r="X124" s="317" t="s">
        <v>431</v>
      </c>
      <c r="Y124" s="246" t="s">
        <v>61</v>
      </c>
      <c r="Z124" s="247" t="s">
        <v>29</v>
      </c>
      <c r="AA124" s="247" t="s">
        <v>7</v>
      </c>
      <c r="AB124" s="296" t="s">
        <v>419</v>
      </c>
      <c r="AC124" s="272"/>
      <c r="AD124" s="283">
        <f t="shared" si="25"/>
        <v>6392.5</v>
      </c>
      <c r="AE124" s="283">
        <f t="shared" si="25"/>
        <v>7101.4</v>
      </c>
      <c r="AF124" s="283">
        <f t="shared" si="25"/>
        <v>8972.1</v>
      </c>
      <c r="AG124" s="20"/>
      <c r="AH124" s="20"/>
      <c r="AI124" s="103"/>
    </row>
    <row r="125" spans="1:35" s="72" customFormat="1" ht="31.5" x14ac:dyDescent="0.25">
      <c r="A125" s="74"/>
      <c r="B125" s="53"/>
      <c r="C125" s="55"/>
      <c r="D125" s="55"/>
      <c r="E125" s="56"/>
      <c r="F125" s="61"/>
      <c r="G125" s="57"/>
      <c r="H125" s="57"/>
      <c r="I125" s="57"/>
      <c r="J125" s="57"/>
      <c r="K125" s="57"/>
      <c r="L125" s="57"/>
      <c r="M125" s="57"/>
      <c r="N125" s="57"/>
      <c r="O125" s="58"/>
      <c r="P125" s="57"/>
      <c r="Q125" s="59"/>
      <c r="R125" s="60"/>
      <c r="S125" s="60"/>
      <c r="T125" s="60"/>
      <c r="U125" s="60"/>
      <c r="V125" s="60"/>
      <c r="W125" s="61"/>
      <c r="X125" s="313" t="s">
        <v>430</v>
      </c>
      <c r="Y125" s="246" t="s">
        <v>61</v>
      </c>
      <c r="Z125" s="247" t="s">
        <v>29</v>
      </c>
      <c r="AA125" s="247" t="s">
        <v>7</v>
      </c>
      <c r="AB125" s="296" t="s">
        <v>426</v>
      </c>
      <c r="AC125" s="337"/>
      <c r="AD125" s="283">
        <f>AD126</f>
        <v>6392.5</v>
      </c>
      <c r="AE125" s="283">
        <f t="shared" si="25"/>
        <v>7101.4</v>
      </c>
      <c r="AF125" s="283">
        <f t="shared" si="25"/>
        <v>8972.1</v>
      </c>
      <c r="AG125" s="20"/>
      <c r="AH125" s="20"/>
      <c r="AI125" s="103"/>
    </row>
    <row r="126" spans="1:35" ht="47.25" x14ac:dyDescent="0.25">
      <c r="A126" s="75"/>
      <c r="B126" s="62"/>
      <c r="C126" s="63"/>
      <c r="D126" s="63"/>
      <c r="E126" s="13"/>
      <c r="F126" s="76"/>
      <c r="G126" s="64"/>
      <c r="H126" s="64"/>
      <c r="I126" s="64"/>
      <c r="J126" s="64"/>
      <c r="K126" s="64"/>
      <c r="L126" s="57"/>
      <c r="M126" s="64"/>
      <c r="N126" s="57"/>
      <c r="O126" s="70"/>
      <c r="P126" s="64"/>
      <c r="Q126" s="65"/>
      <c r="R126" s="17"/>
      <c r="S126" s="17"/>
      <c r="T126" s="17"/>
      <c r="U126" s="17"/>
      <c r="V126" s="17"/>
      <c r="W126" s="76"/>
      <c r="X126" s="267" t="s">
        <v>40</v>
      </c>
      <c r="Y126" s="246" t="s">
        <v>61</v>
      </c>
      <c r="Z126" s="247" t="s">
        <v>29</v>
      </c>
      <c r="AA126" s="247" t="s">
        <v>7</v>
      </c>
      <c r="AB126" s="296" t="s">
        <v>426</v>
      </c>
      <c r="AC126" s="248">
        <v>100</v>
      </c>
      <c r="AD126" s="283">
        <f>AD127</f>
        <v>6392.5</v>
      </c>
      <c r="AE126" s="283">
        <f>AE127</f>
        <v>7101.4</v>
      </c>
      <c r="AF126" s="283">
        <f>AF127</f>
        <v>8972.1</v>
      </c>
      <c r="AG126" s="20"/>
      <c r="AH126" s="20"/>
      <c r="AI126" s="103"/>
    </row>
    <row r="127" spans="1:35" x14ac:dyDescent="0.25">
      <c r="A127" s="69"/>
      <c r="B127" s="62"/>
      <c r="C127" s="63"/>
      <c r="D127" s="63"/>
      <c r="E127" s="13"/>
      <c r="F127" s="63"/>
      <c r="G127" s="64"/>
      <c r="H127" s="76"/>
      <c r="I127" s="76"/>
      <c r="J127" s="76"/>
      <c r="K127" s="76"/>
      <c r="L127" s="57"/>
      <c r="M127" s="76"/>
      <c r="N127" s="57"/>
      <c r="O127" s="70"/>
      <c r="P127" s="64"/>
      <c r="Q127" s="65"/>
      <c r="R127" s="17"/>
      <c r="S127" s="17"/>
      <c r="T127" s="17"/>
      <c r="U127" s="17"/>
      <c r="V127" s="17"/>
      <c r="W127" s="76"/>
      <c r="X127" s="267" t="s">
        <v>92</v>
      </c>
      <c r="Y127" s="246" t="s">
        <v>61</v>
      </c>
      <c r="Z127" s="247" t="s">
        <v>29</v>
      </c>
      <c r="AA127" s="247" t="s">
        <v>7</v>
      </c>
      <c r="AB127" s="296" t="s">
        <v>426</v>
      </c>
      <c r="AC127" s="248">
        <v>120</v>
      </c>
      <c r="AD127" s="283">
        <v>6392.5</v>
      </c>
      <c r="AE127" s="283">
        <v>7101.4</v>
      </c>
      <c r="AF127" s="283">
        <v>8972.1</v>
      </c>
      <c r="AG127" s="20"/>
      <c r="AH127" s="20"/>
      <c r="AI127" s="103"/>
    </row>
    <row r="128" spans="1:35" x14ac:dyDescent="0.25">
      <c r="A128" s="69"/>
      <c r="B128" s="62"/>
      <c r="C128" s="63"/>
      <c r="D128" s="63"/>
      <c r="E128" s="13"/>
      <c r="F128" s="63"/>
      <c r="G128" s="64"/>
      <c r="H128" s="76"/>
      <c r="I128" s="76"/>
      <c r="J128" s="76"/>
      <c r="K128" s="76"/>
      <c r="L128" s="57"/>
      <c r="M128" s="76"/>
      <c r="N128" s="57"/>
      <c r="O128" s="70"/>
      <c r="P128" s="64"/>
      <c r="Q128" s="65"/>
      <c r="R128" s="17"/>
      <c r="S128" s="17"/>
      <c r="T128" s="17"/>
      <c r="U128" s="17"/>
      <c r="V128" s="17"/>
      <c r="W128" s="76"/>
      <c r="X128" s="267" t="s">
        <v>45</v>
      </c>
      <c r="Y128" s="246" t="s">
        <v>61</v>
      </c>
      <c r="Z128" s="247" t="s">
        <v>29</v>
      </c>
      <c r="AA128" s="247" t="s">
        <v>47</v>
      </c>
      <c r="AB128" s="295"/>
      <c r="AC128" s="248"/>
      <c r="AD128" s="283">
        <f t="shared" ref="AD128:AF133" si="26">AD129</f>
        <v>84</v>
      </c>
      <c r="AE128" s="283">
        <f t="shared" si="26"/>
        <v>84</v>
      </c>
      <c r="AF128" s="283">
        <f t="shared" si="26"/>
        <v>84</v>
      </c>
      <c r="AG128" s="20"/>
      <c r="AH128" s="20"/>
      <c r="AI128" s="103"/>
    </row>
    <row r="129" spans="1:35" x14ac:dyDescent="0.25">
      <c r="A129" s="69"/>
      <c r="B129" s="62"/>
      <c r="C129" s="63"/>
      <c r="D129" s="63"/>
      <c r="E129" s="13"/>
      <c r="F129" s="63"/>
      <c r="G129" s="64"/>
      <c r="H129" s="76"/>
      <c r="I129" s="76"/>
      <c r="J129" s="76"/>
      <c r="K129" s="76"/>
      <c r="L129" s="57"/>
      <c r="M129" s="76"/>
      <c r="N129" s="57"/>
      <c r="O129" s="70"/>
      <c r="P129" s="64"/>
      <c r="Q129" s="65"/>
      <c r="R129" s="17"/>
      <c r="S129" s="17"/>
      <c r="T129" s="17"/>
      <c r="U129" s="17"/>
      <c r="V129" s="17"/>
      <c r="W129" s="76"/>
      <c r="X129" s="312" t="s">
        <v>178</v>
      </c>
      <c r="Y129" s="246" t="s">
        <v>61</v>
      </c>
      <c r="Z129" s="247" t="s">
        <v>29</v>
      </c>
      <c r="AA129" s="247" t="s">
        <v>47</v>
      </c>
      <c r="AB129" s="296" t="s">
        <v>108</v>
      </c>
      <c r="AC129" s="248"/>
      <c r="AD129" s="283">
        <f t="shared" si="26"/>
        <v>84</v>
      </c>
      <c r="AE129" s="283">
        <f t="shared" si="26"/>
        <v>84</v>
      </c>
      <c r="AF129" s="283">
        <f t="shared" si="26"/>
        <v>84</v>
      </c>
      <c r="AG129" s="20"/>
      <c r="AH129" s="20"/>
      <c r="AI129" s="103"/>
    </row>
    <row r="130" spans="1:35" x14ac:dyDescent="0.25">
      <c r="A130" s="69"/>
      <c r="B130" s="62"/>
      <c r="C130" s="63"/>
      <c r="D130" s="63"/>
      <c r="E130" s="13"/>
      <c r="F130" s="63"/>
      <c r="G130" s="64"/>
      <c r="H130" s="76"/>
      <c r="I130" s="76"/>
      <c r="J130" s="76"/>
      <c r="K130" s="76"/>
      <c r="L130" s="57"/>
      <c r="M130" s="76"/>
      <c r="N130" s="57"/>
      <c r="O130" s="70"/>
      <c r="P130" s="64"/>
      <c r="Q130" s="65"/>
      <c r="R130" s="17"/>
      <c r="S130" s="17"/>
      <c r="T130" s="17"/>
      <c r="U130" s="17"/>
      <c r="V130" s="17"/>
      <c r="W130" s="76"/>
      <c r="X130" s="312" t="s">
        <v>181</v>
      </c>
      <c r="Y130" s="246" t="s">
        <v>61</v>
      </c>
      <c r="Z130" s="247" t="s">
        <v>29</v>
      </c>
      <c r="AA130" s="247" t="s">
        <v>47</v>
      </c>
      <c r="AB130" s="296" t="s">
        <v>182</v>
      </c>
      <c r="AC130" s="248"/>
      <c r="AD130" s="283">
        <f t="shared" ref="AD130:AF131" si="27">AD131</f>
        <v>84</v>
      </c>
      <c r="AE130" s="283">
        <f t="shared" si="27"/>
        <v>84</v>
      </c>
      <c r="AF130" s="283">
        <f t="shared" si="27"/>
        <v>84</v>
      </c>
      <c r="AG130" s="20"/>
      <c r="AH130" s="20"/>
      <c r="AI130" s="103"/>
    </row>
    <row r="131" spans="1:35" ht="31.5" x14ac:dyDescent="0.25">
      <c r="A131" s="69"/>
      <c r="B131" s="62"/>
      <c r="C131" s="63"/>
      <c r="D131" s="63"/>
      <c r="E131" s="13"/>
      <c r="F131" s="63"/>
      <c r="G131" s="64"/>
      <c r="H131" s="76"/>
      <c r="I131" s="76"/>
      <c r="J131" s="76"/>
      <c r="K131" s="76"/>
      <c r="L131" s="57"/>
      <c r="M131" s="76"/>
      <c r="N131" s="57"/>
      <c r="O131" s="70"/>
      <c r="P131" s="64"/>
      <c r="Q131" s="65"/>
      <c r="R131" s="17"/>
      <c r="S131" s="17"/>
      <c r="T131" s="17"/>
      <c r="U131" s="17"/>
      <c r="V131" s="17"/>
      <c r="W131" s="76"/>
      <c r="X131" s="312" t="s">
        <v>183</v>
      </c>
      <c r="Y131" s="246" t="s">
        <v>61</v>
      </c>
      <c r="Z131" s="247" t="s">
        <v>29</v>
      </c>
      <c r="AA131" s="247" t="s">
        <v>47</v>
      </c>
      <c r="AB131" s="296" t="s">
        <v>184</v>
      </c>
      <c r="AC131" s="248"/>
      <c r="AD131" s="283">
        <f t="shared" si="27"/>
        <v>84</v>
      </c>
      <c r="AE131" s="283">
        <f t="shared" si="27"/>
        <v>84</v>
      </c>
      <c r="AF131" s="283">
        <f t="shared" si="27"/>
        <v>84</v>
      </c>
      <c r="AG131" s="20"/>
      <c r="AH131" s="20"/>
      <c r="AI131" s="103"/>
    </row>
    <row r="132" spans="1:35" x14ac:dyDescent="0.25">
      <c r="A132" s="68"/>
      <c r="B132" s="62"/>
      <c r="C132" s="63"/>
      <c r="D132" s="63"/>
      <c r="E132" s="13"/>
      <c r="F132" s="56"/>
      <c r="G132" s="64"/>
      <c r="H132" s="64"/>
      <c r="I132" s="64"/>
      <c r="J132" s="64"/>
      <c r="K132" s="64"/>
      <c r="L132" s="57"/>
      <c r="M132" s="64"/>
      <c r="N132" s="57"/>
      <c r="P132" s="64"/>
      <c r="Q132" s="65"/>
      <c r="R132" s="17"/>
      <c r="S132" s="17"/>
      <c r="T132" s="17"/>
      <c r="U132" s="17"/>
      <c r="V132" s="17"/>
      <c r="W132" s="17"/>
      <c r="X132" s="319" t="s">
        <v>213</v>
      </c>
      <c r="Y132" s="246" t="s">
        <v>61</v>
      </c>
      <c r="Z132" s="247" t="s">
        <v>29</v>
      </c>
      <c r="AA132" s="247" t="s">
        <v>47</v>
      </c>
      <c r="AB132" s="298" t="s">
        <v>214</v>
      </c>
      <c r="AC132" s="264"/>
      <c r="AD132" s="283">
        <f t="shared" si="26"/>
        <v>84</v>
      </c>
      <c r="AE132" s="283">
        <f t="shared" si="26"/>
        <v>84</v>
      </c>
      <c r="AF132" s="283">
        <f t="shared" si="26"/>
        <v>84</v>
      </c>
      <c r="AG132" s="20"/>
      <c r="AH132" s="20"/>
      <c r="AI132" s="103"/>
    </row>
    <row r="133" spans="1:35" x14ac:dyDescent="0.25">
      <c r="A133" s="68"/>
      <c r="B133" s="62"/>
      <c r="C133" s="63"/>
      <c r="D133" s="63"/>
      <c r="E133" s="13"/>
      <c r="F133" s="56"/>
      <c r="G133" s="64"/>
      <c r="H133" s="64"/>
      <c r="I133" s="64"/>
      <c r="J133" s="64"/>
      <c r="K133" s="64"/>
      <c r="L133" s="57"/>
      <c r="M133" s="64"/>
      <c r="N133" s="57"/>
      <c r="P133" s="64"/>
      <c r="Q133" s="65"/>
      <c r="R133" s="17"/>
      <c r="S133" s="17"/>
      <c r="T133" s="17"/>
      <c r="U133" s="17"/>
      <c r="V133" s="17"/>
      <c r="W133" s="17"/>
      <c r="X133" s="267" t="s">
        <v>116</v>
      </c>
      <c r="Y133" s="246" t="s">
        <v>61</v>
      </c>
      <c r="Z133" s="247" t="s">
        <v>29</v>
      </c>
      <c r="AA133" s="247" t="s">
        <v>47</v>
      </c>
      <c r="AB133" s="298" t="s">
        <v>214</v>
      </c>
      <c r="AC133" s="338">
        <v>200</v>
      </c>
      <c r="AD133" s="283">
        <f t="shared" si="26"/>
        <v>84</v>
      </c>
      <c r="AE133" s="283">
        <f t="shared" si="26"/>
        <v>84</v>
      </c>
      <c r="AF133" s="283">
        <f t="shared" si="26"/>
        <v>84</v>
      </c>
      <c r="AG133" s="20"/>
      <c r="AH133" s="20"/>
      <c r="AI133" s="103"/>
    </row>
    <row r="134" spans="1:35" ht="31.5" x14ac:dyDescent="0.25">
      <c r="A134" s="68"/>
      <c r="B134" s="62"/>
      <c r="C134" s="63"/>
      <c r="D134" s="63"/>
      <c r="E134" s="13"/>
      <c r="F134" s="56"/>
      <c r="G134" s="64"/>
      <c r="H134" s="64"/>
      <c r="I134" s="64"/>
      <c r="J134" s="64"/>
      <c r="K134" s="64"/>
      <c r="L134" s="57"/>
      <c r="M134" s="64"/>
      <c r="N134" s="57"/>
      <c r="P134" s="64"/>
      <c r="Q134" s="65"/>
      <c r="R134" s="17"/>
      <c r="S134" s="17"/>
      <c r="T134" s="17"/>
      <c r="U134" s="17"/>
      <c r="V134" s="17"/>
      <c r="W134" s="17"/>
      <c r="X134" s="267" t="s">
        <v>50</v>
      </c>
      <c r="Y134" s="246" t="s">
        <v>61</v>
      </c>
      <c r="Z134" s="247" t="s">
        <v>29</v>
      </c>
      <c r="AA134" s="247" t="s">
        <v>47</v>
      </c>
      <c r="AB134" s="298" t="s">
        <v>214</v>
      </c>
      <c r="AC134" s="338">
        <v>240</v>
      </c>
      <c r="AD134" s="283">
        <v>84</v>
      </c>
      <c r="AE134" s="283">
        <v>84</v>
      </c>
      <c r="AF134" s="283">
        <v>84</v>
      </c>
      <c r="AG134" s="20"/>
      <c r="AH134" s="20"/>
      <c r="AI134" s="103"/>
    </row>
    <row r="135" spans="1:35" s="61" customFormat="1" x14ac:dyDescent="0.25">
      <c r="A135" s="52"/>
      <c r="B135" s="53"/>
      <c r="C135" s="55"/>
      <c r="D135" s="55"/>
      <c r="E135" s="56"/>
      <c r="F135" s="56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9"/>
      <c r="R135" s="60"/>
      <c r="S135" s="60"/>
      <c r="T135" s="60"/>
      <c r="U135" s="60"/>
      <c r="V135" s="60"/>
      <c r="W135" s="60"/>
      <c r="X135" s="311" t="s">
        <v>44</v>
      </c>
      <c r="Y135" s="241" t="s">
        <v>61</v>
      </c>
      <c r="Z135" s="258" t="s">
        <v>7</v>
      </c>
      <c r="AA135" s="258"/>
      <c r="AB135" s="293"/>
      <c r="AC135" s="264"/>
      <c r="AD135" s="244">
        <f>AD136+AD151+AD181</f>
        <v>65363.5</v>
      </c>
      <c r="AE135" s="244">
        <f>AE136+AE151+AE181</f>
        <v>56596.2</v>
      </c>
      <c r="AF135" s="244">
        <f>AF136+AF151+AF181</f>
        <v>67442.8</v>
      </c>
      <c r="AG135" s="119"/>
      <c r="AH135" s="119"/>
      <c r="AI135" s="103"/>
    </row>
    <row r="136" spans="1:35" s="76" customFormat="1" x14ac:dyDescent="0.25">
      <c r="A136" s="71"/>
      <c r="B136" s="62"/>
      <c r="C136" s="63"/>
      <c r="D136" s="63"/>
      <c r="E136" s="13"/>
      <c r="F136" s="13"/>
      <c r="G136" s="64"/>
      <c r="H136" s="64"/>
      <c r="I136" s="64"/>
      <c r="J136" s="64"/>
      <c r="K136" s="64"/>
      <c r="L136" s="57"/>
      <c r="M136" s="64"/>
      <c r="N136" s="57"/>
      <c r="O136" s="64"/>
      <c r="P136" s="64"/>
      <c r="Q136" s="65"/>
      <c r="R136" s="17"/>
      <c r="S136" s="17"/>
      <c r="T136" s="17"/>
      <c r="U136" s="17"/>
      <c r="V136" s="17"/>
      <c r="W136" s="17"/>
      <c r="X136" s="267" t="s">
        <v>347</v>
      </c>
      <c r="Y136" s="246" t="s">
        <v>61</v>
      </c>
      <c r="Z136" s="247" t="s">
        <v>7</v>
      </c>
      <c r="AA136" s="247" t="s">
        <v>22</v>
      </c>
      <c r="AB136" s="295"/>
      <c r="AC136" s="272"/>
      <c r="AD136" s="283">
        <f t="shared" ref="AD136:AF137" si="28">AD137</f>
        <v>2100</v>
      </c>
      <c r="AE136" s="283">
        <f t="shared" si="28"/>
        <v>1179</v>
      </c>
      <c r="AF136" s="283">
        <f t="shared" si="28"/>
        <v>1180</v>
      </c>
      <c r="AG136" s="20"/>
      <c r="AH136" s="20"/>
      <c r="AI136" s="103"/>
    </row>
    <row r="137" spans="1:35" s="76" customFormat="1" ht="31.5" x14ac:dyDescent="0.25">
      <c r="A137" s="71"/>
      <c r="B137" s="62"/>
      <c r="C137" s="63"/>
      <c r="D137" s="63"/>
      <c r="E137" s="13"/>
      <c r="F137" s="13"/>
      <c r="G137" s="64"/>
      <c r="H137" s="64"/>
      <c r="I137" s="64"/>
      <c r="J137" s="64"/>
      <c r="K137" s="64"/>
      <c r="L137" s="57"/>
      <c r="M137" s="64"/>
      <c r="N137" s="57"/>
      <c r="O137" s="64"/>
      <c r="P137" s="64"/>
      <c r="Q137" s="65"/>
      <c r="R137" s="17"/>
      <c r="S137" s="17"/>
      <c r="T137" s="17"/>
      <c r="U137" s="17"/>
      <c r="V137" s="17"/>
      <c r="W137" s="17"/>
      <c r="X137" s="312" t="s">
        <v>153</v>
      </c>
      <c r="Y137" s="246" t="s">
        <v>61</v>
      </c>
      <c r="Z137" s="247" t="s">
        <v>7</v>
      </c>
      <c r="AA137" s="247" t="s">
        <v>22</v>
      </c>
      <c r="AB137" s="295" t="s">
        <v>98</v>
      </c>
      <c r="AC137" s="272"/>
      <c r="AD137" s="283">
        <f t="shared" si="28"/>
        <v>2100</v>
      </c>
      <c r="AE137" s="283">
        <f t="shared" si="28"/>
        <v>1179</v>
      </c>
      <c r="AF137" s="283">
        <f t="shared" si="28"/>
        <v>1180</v>
      </c>
      <c r="AG137" s="20"/>
      <c r="AH137" s="20"/>
      <c r="AI137" s="103"/>
    </row>
    <row r="138" spans="1:35" s="76" customFormat="1" ht="31.5" x14ac:dyDescent="0.25">
      <c r="A138" s="71"/>
      <c r="B138" s="62"/>
      <c r="C138" s="63"/>
      <c r="D138" s="63"/>
      <c r="E138" s="13"/>
      <c r="F138" s="13"/>
      <c r="G138" s="64"/>
      <c r="H138" s="64"/>
      <c r="I138" s="64"/>
      <c r="J138" s="64"/>
      <c r="K138" s="64"/>
      <c r="L138" s="57"/>
      <c r="M138" s="64"/>
      <c r="N138" s="57"/>
      <c r="O138" s="64"/>
      <c r="P138" s="64"/>
      <c r="Q138" s="65"/>
      <c r="R138" s="17"/>
      <c r="S138" s="17"/>
      <c r="T138" s="17"/>
      <c r="U138" s="17"/>
      <c r="V138" s="17"/>
      <c r="W138" s="17"/>
      <c r="X138" s="312" t="s">
        <v>543</v>
      </c>
      <c r="Y138" s="246" t="s">
        <v>61</v>
      </c>
      <c r="Z138" s="247" t="s">
        <v>7</v>
      </c>
      <c r="AA138" s="247" t="s">
        <v>22</v>
      </c>
      <c r="AB138" s="296" t="s">
        <v>99</v>
      </c>
      <c r="AC138" s="272"/>
      <c r="AD138" s="283">
        <f>AD139+AD147</f>
        <v>2100</v>
      </c>
      <c r="AE138" s="283">
        <f>AE139+AE147</f>
        <v>1179</v>
      </c>
      <c r="AF138" s="283">
        <f>AF139+AF147</f>
        <v>1180</v>
      </c>
      <c r="AG138" s="20"/>
      <c r="AH138" s="20"/>
      <c r="AI138" s="103"/>
    </row>
    <row r="139" spans="1:35" s="76" customFormat="1" ht="78.75" x14ac:dyDescent="0.25">
      <c r="A139" s="71"/>
      <c r="B139" s="62"/>
      <c r="C139" s="63"/>
      <c r="D139" s="63"/>
      <c r="E139" s="13"/>
      <c r="F139" s="13"/>
      <c r="G139" s="64"/>
      <c r="H139" s="64"/>
      <c r="I139" s="64"/>
      <c r="J139" s="64"/>
      <c r="K139" s="64"/>
      <c r="L139" s="57"/>
      <c r="M139" s="64"/>
      <c r="N139" s="57"/>
      <c r="O139" s="64"/>
      <c r="P139" s="64"/>
      <c r="Q139" s="65"/>
      <c r="R139" s="17"/>
      <c r="S139" s="17"/>
      <c r="T139" s="17"/>
      <c r="U139" s="17"/>
      <c r="V139" s="17"/>
      <c r="W139" s="17"/>
      <c r="X139" s="319" t="s">
        <v>545</v>
      </c>
      <c r="Y139" s="246" t="s">
        <v>61</v>
      </c>
      <c r="Z139" s="247" t="s">
        <v>7</v>
      </c>
      <c r="AA139" s="247" t="s">
        <v>22</v>
      </c>
      <c r="AB139" s="296" t="s">
        <v>120</v>
      </c>
      <c r="AC139" s="272"/>
      <c r="AD139" s="283">
        <f>AD140+AD143</f>
        <v>1650</v>
      </c>
      <c r="AE139" s="283">
        <f>AE140+AE143</f>
        <v>729</v>
      </c>
      <c r="AF139" s="283">
        <f>AF140+AF143</f>
        <v>730</v>
      </c>
      <c r="AG139" s="20"/>
      <c r="AH139" s="20"/>
      <c r="AI139" s="103"/>
    </row>
    <row r="140" spans="1:35" s="76" customFormat="1" ht="31.5" x14ac:dyDescent="0.25">
      <c r="A140" s="71"/>
      <c r="B140" s="62"/>
      <c r="C140" s="63"/>
      <c r="D140" s="63"/>
      <c r="E140" s="13"/>
      <c r="F140" s="13"/>
      <c r="G140" s="64"/>
      <c r="H140" s="64"/>
      <c r="I140" s="64"/>
      <c r="J140" s="64"/>
      <c r="K140" s="64"/>
      <c r="L140" s="57"/>
      <c r="M140" s="64"/>
      <c r="N140" s="57"/>
      <c r="O140" s="64"/>
      <c r="P140" s="64"/>
      <c r="Q140" s="65"/>
      <c r="R140" s="17"/>
      <c r="S140" s="17"/>
      <c r="T140" s="17"/>
      <c r="U140" s="17"/>
      <c r="V140" s="17"/>
      <c r="W140" s="17"/>
      <c r="X140" s="319" t="s">
        <v>166</v>
      </c>
      <c r="Y140" s="246" t="s">
        <v>61</v>
      </c>
      <c r="Z140" s="247" t="s">
        <v>7</v>
      </c>
      <c r="AA140" s="247" t="s">
        <v>22</v>
      </c>
      <c r="AB140" s="296" t="s">
        <v>167</v>
      </c>
      <c r="AC140" s="272"/>
      <c r="AD140" s="283">
        <f t="shared" ref="AD140:AF141" si="29">AD141</f>
        <v>728</v>
      </c>
      <c r="AE140" s="283">
        <f t="shared" si="29"/>
        <v>729</v>
      </c>
      <c r="AF140" s="283">
        <f t="shared" si="29"/>
        <v>730</v>
      </c>
      <c r="AG140" s="20"/>
      <c r="AH140" s="20"/>
      <c r="AI140" s="103"/>
    </row>
    <row r="141" spans="1:35" s="76" customFormat="1" x14ac:dyDescent="0.25">
      <c r="A141" s="71"/>
      <c r="B141" s="62"/>
      <c r="C141" s="63"/>
      <c r="D141" s="63"/>
      <c r="E141" s="13"/>
      <c r="F141" s="13"/>
      <c r="G141" s="64"/>
      <c r="H141" s="64"/>
      <c r="I141" s="64"/>
      <c r="J141" s="64"/>
      <c r="K141" s="64"/>
      <c r="L141" s="57"/>
      <c r="M141" s="64"/>
      <c r="N141" s="57"/>
      <c r="O141" s="64"/>
      <c r="P141" s="64"/>
      <c r="Q141" s="65"/>
      <c r="R141" s="17"/>
      <c r="S141" s="17"/>
      <c r="T141" s="17"/>
      <c r="U141" s="17"/>
      <c r="V141" s="17"/>
      <c r="W141" s="17"/>
      <c r="X141" s="267" t="s">
        <v>116</v>
      </c>
      <c r="Y141" s="246" t="s">
        <v>61</v>
      </c>
      <c r="Z141" s="247" t="s">
        <v>7</v>
      </c>
      <c r="AA141" s="247" t="s">
        <v>22</v>
      </c>
      <c r="AB141" s="296" t="s">
        <v>167</v>
      </c>
      <c r="AC141" s="272">
        <v>200</v>
      </c>
      <c r="AD141" s="283">
        <f t="shared" si="29"/>
        <v>728</v>
      </c>
      <c r="AE141" s="283">
        <f t="shared" si="29"/>
        <v>729</v>
      </c>
      <c r="AF141" s="283">
        <f t="shared" si="29"/>
        <v>730</v>
      </c>
      <c r="AG141" s="20"/>
      <c r="AH141" s="20"/>
      <c r="AI141" s="103"/>
    </row>
    <row r="142" spans="1:35" s="76" customFormat="1" ht="31.5" x14ac:dyDescent="0.25">
      <c r="A142" s="71"/>
      <c r="B142" s="62"/>
      <c r="C142" s="63"/>
      <c r="D142" s="63"/>
      <c r="E142" s="13"/>
      <c r="F142" s="13"/>
      <c r="G142" s="64"/>
      <c r="H142" s="64"/>
      <c r="I142" s="64"/>
      <c r="J142" s="64"/>
      <c r="K142" s="64"/>
      <c r="L142" s="57"/>
      <c r="M142" s="64"/>
      <c r="N142" s="57"/>
      <c r="O142" s="64"/>
      <c r="P142" s="64"/>
      <c r="Q142" s="65"/>
      <c r="R142" s="17"/>
      <c r="S142" s="17"/>
      <c r="T142" s="17"/>
      <c r="U142" s="17"/>
      <c r="V142" s="17"/>
      <c r="W142" s="17"/>
      <c r="X142" s="267" t="s">
        <v>50</v>
      </c>
      <c r="Y142" s="246" t="s">
        <v>61</v>
      </c>
      <c r="Z142" s="247" t="s">
        <v>7</v>
      </c>
      <c r="AA142" s="247" t="s">
        <v>22</v>
      </c>
      <c r="AB142" s="296" t="s">
        <v>167</v>
      </c>
      <c r="AC142" s="272">
        <v>240</v>
      </c>
      <c r="AD142" s="283">
        <v>728</v>
      </c>
      <c r="AE142" s="283">
        <v>729</v>
      </c>
      <c r="AF142" s="283">
        <v>730</v>
      </c>
      <c r="AG142" s="20"/>
      <c r="AH142" s="20"/>
      <c r="AI142" s="103"/>
    </row>
    <row r="143" spans="1:35" s="76" customFormat="1" ht="47.25" x14ac:dyDescent="0.25">
      <c r="A143" s="71"/>
      <c r="B143" s="62"/>
      <c r="C143" s="63"/>
      <c r="D143" s="63"/>
      <c r="E143" s="13"/>
      <c r="F143" s="13"/>
      <c r="G143" s="64"/>
      <c r="H143" s="64"/>
      <c r="I143" s="64"/>
      <c r="J143" s="64"/>
      <c r="K143" s="64"/>
      <c r="L143" s="57"/>
      <c r="M143" s="64"/>
      <c r="N143" s="57"/>
      <c r="O143" s="64"/>
      <c r="P143" s="64"/>
      <c r="Q143" s="65"/>
      <c r="R143" s="17"/>
      <c r="S143" s="17"/>
      <c r="T143" s="17"/>
      <c r="U143" s="17"/>
      <c r="V143" s="17"/>
      <c r="W143" s="17"/>
      <c r="X143" s="267" t="s">
        <v>610</v>
      </c>
      <c r="Y143" s="246" t="s">
        <v>61</v>
      </c>
      <c r="Z143" s="247" t="s">
        <v>7</v>
      </c>
      <c r="AA143" s="247" t="s">
        <v>22</v>
      </c>
      <c r="AB143" s="296" t="s">
        <v>651</v>
      </c>
      <c r="AC143" s="272"/>
      <c r="AD143" s="283">
        <f>AD144</f>
        <v>922</v>
      </c>
      <c r="AE143" s="283">
        <f t="shared" ref="AE143:AF143" si="30">AE144</f>
        <v>0</v>
      </c>
      <c r="AF143" s="283">
        <f t="shared" si="30"/>
        <v>0</v>
      </c>
      <c r="AG143" s="20"/>
      <c r="AH143" s="20"/>
      <c r="AI143" s="103"/>
    </row>
    <row r="144" spans="1:35" s="76" customFormat="1" ht="31.5" x14ac:dyDescent="0.25">
      <c r="A144" s="71"/>
      <c r="B144" s="62"/>
      <c r="C144" s="63"/>
      <c r="D144" s="63"/>
      <c r="E144" s="13"/>
      <c r="F144" s="13"/>
      <c r="G144" s="64"/>
      <c r="H144" s="64"/>
      <c r="I144" s="64"/>
      <c r="J144" s="64"/>
      <c r="K144" s="64"/>
      <c r="L144" s="57"/>
      <c r="M144" s="64"/>
      <c r="N144" s="57"/>
      <c r="O144" s="64"/>
      <c r="P144" s="64"/>
      <c r="Q144" s="65"/>
      <c r="R144" s="17"/>
      <c r="S144" s="17"/>
      <c r="T144" s="17"/>
      <c r="U144" s="17"/>
      <c r="V144" s="17"/>
      <c r="W144" s="17"/>
      <c r="X144" s="267" t="s">
        <v>611</v>
      </c>
      <c r="Y144" s="246" t="s">
        <v>61</v>
      </c>
      <c r="Z144" s="247" t="s">
        <v>7</v>
      </c>
      <c r="AA144" s="247" t="s">
        <v>22</v>
      </c>
      <c r="AB144" s="296" t="s">
        <v>612</v>
      </c>
      <c r="AC144" s="272"/>
      <c r="AD144" s="283">
        <f>AD145</f>
        <v>922</v>
      </c>
      <c r="AE144" s="283">
        <f t="shared" ref="AE144:AF144" si="31">AE145</f>
        <v>0</v>
      </c>
      <c r="AF144" s="283">
        <f t="shared" si="31"/>
        <v>0</v>
      </c>
      <c r="AG144" s="20"/>
      <c r="AH144" s="20"/>
      <c r="AI144" s="103"/>
    </row>
    <row r="145" spans="1:35" s="76" customFormat="1" x14ac:dyDescent="0.25">
      <c r="A145" s="71"/>
      <c r="B145" s="62"/>
      <c r="C145" s="63"/>
      <c r="D145" s="63"/>
      <c r="E145" s="13"/>
      <c r="F145" s="13"/>
      <c r="G145" s="64"/>
      <c r="H145" s="64"/>
      <c r="I145" s="64"/>
      <c r="J145" s="64"/>
      <c r="K145" s="64"/>
      <c r="L145" s="57"/>
      <c r="M145" s="64"/>
      <c r="N145" s="57"/>
      <c r="O145" s="64"/>
      <c r="P145" s="64"/>
      <c r="Q145" s="65"/>
      <c r="R145" s="17"/>
      <c r="S145" s="17"/>
      <c r="T145" s="17"/>
      <c r="U145" s="17"/>
      <c r="V145" s="17"/>
      <c r="W145" s="17"/>
      <c r="X145" s="267" t="s">
        <v>116</v>
      </c>
      <c r="Y145" s="246" t="s">
        <v>61</v>
      </c>
      <c r="Z145" s="247" t="s">
        <v>7</v>
      </c>
      <c r="AA145" s="247" t="s">
        <v>22</v>
      </c>
      <c r="AB145" s="296" t="s">
        <v>612</v>
      </c>
      <c r="AC145" s="272">
        <v>200</v>
      </c>
      <c r="AD145" s="283">
        <f>AD146</f>
        <v>922</v>
      </c>
      <c r="AE145" s="283">
        <f t="shared" ref="AE145:AF145" si="32">AE146</f>
        <v>0</v>
      </c>
      <c r="AF145" s="283">
        <f t="shared" si="32"/>
        <v>0</v>
      </c>
      <c r="AG145" s="20"/>
      <c r="AH145" s="20"/>
      <c r="AI145" s="103"/>
    </row>
    <row r="146" spans="1:35" s="76" customFormat="1" ht="31.5" x14ac:dyDescent="0.25">
      <c r="A146" s="71"/>
      <c r="B146" s="62"/>
      <c r="C146" s="63"/>
      <c r="D146" s="63"/>
      <c r="E146" s="13"/>
      <c r="F146" s="13"/>
      <c r="G146" s="64"/>
      <c r="H146" s="64"/>
      <c r="I146" s="64"/>
      <c r="J146" s="64"/>
      <c r="K146" s="64"/>
      <c r="L146" s="57"/>
      <c r="M146" s="64"/>
      <c r="N146" s="57"/>
      <c r="O146" s="64"/>
      <c r="P146" s="64"/>
      <c r="Q146" s="65"/>
      <c r="R146" s="17"/>
      <c r="S146" s="17"/>
      <c r="T146" s="17"/>
      <c r="U146" s="17"/>
      <c r="V146" s="17"/>
      <c r="W146" s="17"/>
      <c r="X146" s="267" t="s">
        <v>50</v>
      </c>
      <c r="Y146" s="246" t="s">
        <v>61</v>
      </c>
      <c r="Z146" s="247" t="s">
        <v>7</v>
      </c>
      <c r="AA146" s="247" t="s">
        <v>22</v>
      </c>
      <c r="AB146" s="296" t="s">
        <v>612</v>
      </c>
      <c r="AC146" s="272">
        <v>240</v>
      </c>
      <c r="AD146" s="283">
        <v>922</v>
      </c>
      <c r="AE146" s="283">
        <v>0</v>
      </c>
      <c r="AF146" s="283">
        <v>0</v>
      </c>
      <c r="AG146" s="20"/>
      <c r="AH146" s="20"/>
      <c r="AI146" s="103"/>
    </row>
    <row r="147" spans="1:35" s="76" customFormat="1" ht="47.25" x14ac:dyDescent="0.25">
      <c r="A147" s="71"/>
      <c r="B147" s="62"/>
      <c r="C147" s="63"/>
      <c r="D147" s="63"/>
      <c r="E147" s="13"/>
      <c r="F147" s="13"/>
      <c r="G147" s="64"/>
      <c r="H147" s="64"/>
      <c r="I147" s="64"/>
      <c r="J147" s="64"/>
      <c r="K147" s="64"/>
      <c r="L147" s="57"/>
      <c r="M147" s="64"/>
      <c r="N147" s="57"/>
      <c r="O147" s="64"/>
      <c r="P147" s="64"/>
      <c r="Q147" s="65"/>
      <c r="R147" s="17"/>
      <c r="S147" s="17"/>
      <c r="T147" s="17"/>
      <c r="U147" s="17"/>
      <c r="V147" s="17"/>
      <c r="W147" s="17"/>
      <c r="X147" s="319" t="s">
        <v>527</v>
      </c>
      <c r="Y147" s="246" t="s">
        <v>61</v>
      </c>
      <c r="Z147" s="247" t="s">
        <v>7</v>
      </c>
      <c r="AA147" s="247" t="s">
        <v>22</v>
      </c>
      <c r="AB147" s="296" t="s">
        <v>526</v>
      </c>
      <c r="AC147" s="261"/>
      <c r="AD147" s="283">
        <f>AD148</f>
        <v>450</v>
      </c>
      <c r="AE147" s="283">
        <f>AE148</f>
        <v>450</v>
      </c>
      <c r="AF147" s="283">
        <f>AF148</f>
        <v>450</v>
      </c>
      <c r="AG147" s="20"/>
      <c r="AH147" s="20"/>
      <c r="AI147" s="103"/>
    </row>
    <row r="148" spans="1:35" s="76" customFormat="1" ht="31.5" x14ac:dyDescent="0.25">
      <c r="A148" s="71"/>
      <c r="B148" s="62"/>
      <c r="C148" s="63"/>
      <c r="D148" s="63"/>
      <c r="E148" s="13"/>
      <c r="F148" s="13"/>
      <c r="G148" s="64"/>
      <c r="H148" s="64"/>
      <c r="I148" s="64"/>
      <c r="J148" s="64"/>
      <c r="K148" s="64"/>
      <c r="L148" s="57"/>
      <c r="M148" s="64"/>
      <c r="N148" s="57"/>
      <c r="O148" s="64"/>
      <c r="P148" s="64"/>
      <c r="Q148" s="65"/>
      <c r="R148" s="17"/>
      <c r="S148" s="17"/>
      <c r="T148" s="17"/>
      <c r="U148" s="17"/>
      <c r="V148" s="17"/>
      <c r="W148" s="17"/>
      <c r="X148" s="319" t="s">
        <v>528</v>
      </c>
      <c r="Y148" s="246" t="s">
        <v>61</v>
      </c>
      <c r="Z148" s="247" t="s">
        <v>7</v>
      </c>
      <c r="AA148" s="247" t="s">
        <v>22</v>
      </c>
      <c r="AB148" s="296" t="s">
        <v>529</v>
      </c>
      <c r="AC148" s="261"/>
      <c r="AD148" s="283">
        <f t="shared" ref="AD148:AF149" si="33">AD149</f>
        <v>450</v>
      </c>
      <c r="AE148" s="283">
        <f t="shared" si="33"/>
        <v>450</v>
      </c>
      <c r="AF148" s="283">
        <f t="shared" si="33"/>
        <v>450</v>
      </c>
      <c r="AG148" s="20"/>
      <c r="AH148" s="20"/>
      <c r="AI148" s="103"/>
    </row>
    <row r="149" spans="1:35" s="76" customFormat="1" x14ac:dyDescent="0.25">
      <c r="A149" s="71"/>
      <c r="B149" s="62"/>
      <c r="C149" s="63"/>
      <c r="D149" s="63"/>
      <c r="E149" s="13"/>
      <c r="F149" s="13"/>
      <c r="G149" s="64"/>
      <c r="H149" s="64"/>
      <c r="I149" s="64"/>
      <c r="J149" s="64"/>
      <c r="K149" s="64"/>
      <c r="L149" s="57"/>
      <c r="M149" s="64"/>
      <c r="N149" s="57"/>
      <c r="O149" s="64"/>
      <c r="P149" s="64"/>
      <c r="Q149" s="65"/>
      <c r="R149" s="17"/>
      <c r="S149" s="17"/>
      <c r="T149" s="17"/>
      <c r="U149" s="17"/>
      <c r="V149" s="17"/>
      <c r="W149" s="17"/>
      <c r="X149" s="267" t="s">
        <v>116</v>
      </c>
      <c r="Y149" s="246" t="s">
        <v>61</v>
      </c>
      <c r="Z149" s="247" t="s">
        <v>7</v>
      </c>
      <c r="AA149" s="247" t="s">
        <v>22</v>
      </c>
      <c r="AB149" s="296" t="s">
        <v>529</v>
      </c>
      <c r="AC149" s="261" t="s">
        <v>36</v>
      </c>
      <c r="AD149" s="283">
        <f t="shared" si="33"/>
        <v>450</v>
      </c>
      <c r="AE149" s="283">
        <f t="shared" si="33"/>
        <v>450</v>
      </c>
      <c r="AF149" s="283">
        <f t="shared" si="33"/>
        <v>450</v>
      </c>
      <c r="AG149" s="20"/>
      <c r="AH149" s="20"/>
      <c r="AI149" s="103"/>
    </row>
    <row r="150" spans="1:35" s="76" customFormat="1" ht="31.5" x14ac:dyDescent="0.25">
      <c r="A150" s="71"/>
      <c r="B150" s="62"/>
      <c r="C150" s="63"/>
      <c r="D150" s="63"/>
      <c r="E150" s="13"/>
      <c r="F150" s="13"/>
      <c r="G150" s="64"/>
      <c r="H150" s="64"/>
      <c r="I150" s="64"/>
      <c r="J150" s="64"/>
      <c r="K150" s="64"/>
      <c r="L150" s="57"/>
      <c r="M150" s="64"/>
      <c r="N150" s="57"/>
      <c r="O150" s="64"/>
      <c r="P150" s="64"/>
      <c r="Q150" s="65"/>
      <c r="R150" s="17"/>
      <c r="S150" s="17"/>
      <c r="T150" s="17"/>
      <c r="U150" s="17"/>
      <c r="V150" s="17"/>
      <c r="W150" s="17"/>
      <c r="X150" s="267" t="s">
        <v>50</v>
      </c>
      <c r="Y150" s="246" t="s">
        <v>61</v>
      </c>
      <c r="Z150" s="247" t="s">
        <v>7</v>
      </c>
      <c r="AA150" s="247" t="s">
        <v>22</v>
      </c>
      <c r="AB150" s="296" t="s">
        <v>529</v>
      </c>
      <c r="AC150" s="261" t="s">
        <v>63</v>
      </c>
      <c r="AD150" s="283">
        <v>450</v>
      </c>
      <c r="AE150" s="283">
        <v>450</v>
      </c>
      <c r="AF150" s="283">
        <v>450</v>
      </c>
      <c r="AG150" s="20"/>
      <c r="AH150" s="20"/>
      <c r="AI150" s="103"/>
    </row>
    <row r="151" spans="1:35" s="76" customFormat="1" ht="31.5" x14ac:dyDescent="0.25">
      <c r="A151" s="71"/>
      <c r="B151" s="62"/>
      <c r="C151" s="63"/>
      <c r="D151" s="63"/>
      <c r="E151" s="13"/>
      <c r="F151" s="13"/>
      <c r="G151" s="64"/>
      <c r="H151" s="64"/>
      <c r="I151" s="64"/>
      <c r="J151" s="64"/>
      <c r="K151" s="64"/>
      <c r="L151" s="57"/>
      <c r="M151" s="64"/>
      <c r="N151" s="57"/>
      <c r="O151" s="64"/>
      <c r="P151" s="64"/>
      <c r="Q151" s="65"/>
      <c r="R151" s="17"/>
      <c r="S151" s="17"/>
      <c r="T151" s="17"/>
      <c r="U151" s="17"/>
      <c r="V151" s="17"/>
      <c r="W151" s="17"/>
      <c r="X151" s="267" t="s">
        <v>348</v>
      </c>
      <c r="Y151" s="246" t="s">
        <v>61</v>
      </c>
      <c r="Z151" s="247" t="s">
        <v>7</v>
      </c>
      <c r="AA151" s="247" t="s">
        <v>35</v>
      </c>
      <c r="AB151" s="295"/>
      <c r="AC151" s="272"/>
      <c r="AD151" s="283">
        <f>AD152</f>
        <v>36358.699999999997</v>
      </c>
      <c r="AE151" s="283">
        <f>AE152</f>
        <v>35672.699999999997</v>
      </c>
      <c r="AF151" s="283">
        <f>AF152</f>
        <v>38033</v>
      </c>
      <c r="AG151" s="20"/>
      <c r="AH151" s="20"/>
      <c r="AI151" s="103"/>
    </row>
    <row r="152" spans="1:35" s="76" customFormat="1" ht="31.5" x14ac:dyDescent="0.25">
      <c r="A152" s="71"/>
      <c r="B152" s="62"/>
      <c r="C152" s="63"/>
      <c r="D152" s="63"/>
      <c r="E152" s="13"/>
      <c r="F152" s="13"/>
      <c r="G152" s="64"/>
      <c r="H152" s="64"/>
      <c r="I152" s="64"/>
      <c r="J152" s="64"/>
      <c r="K152" s="64"/>
      <c r="L152" s="57"/>
      <c r="M152" s="64"/>
      <c r="N152" s="57"/>
      <c r="O152" s="64"/>
      <c r="P152" s="64"/>
      <c r="Q152" s="65"/>
      <c r="R152" s="17"/>
      <c r="S152" s="17"/>
      <c r="T152" s="17"/>
      <c r="U152" s="17"/>
      <c r="V152" s="17"/>
      <c r="W152" s="17"/>
      <c r="X152" s="312" t="s">
        <v>153</v>
      </c>
      <c r="Y152" s="246" t="s">
        <v>61</v>
      </c>
      <c r="Z152" s="247" t="s">
        <v>7</v>
      </c>
      <c r="AA152" s="247" t="s">
        <v>35</v>
      </c>
      <c r="AB152" s="295" t="s">
        <v>98</v>
      </c>
      <c r="AC152" s="272"/>
      <c r="AD152" s="283">
        <f>AD153+AD164+AD174+AD169</f>
        <v>36358.699999999997</v>
      </c>
      <c r="AE152" s="283">
        <f>AE153+AE164+AE174+AE169</f>
        <v>35672.699999999997</v>
      </c>
      <c r="AF152" s="283">
        <f>AF153+AF164+AF174+AF169</f>
        <v>38033</v>
      </c>
      <c r="AG152" s="20"/>
      <c r="AH152" s="20"/>
      <c r="AI152" s="103"/>
    </row>
    <row r="153" spans="1:35" s="76" customFormat="1" ht="31.5" x14ac:dyDescent="0.25">
      <c r="A153" s="15"/>
      <c r="B153" s="62"/>
      <c r="C153" s="63"/>
      <c r="D153" s="63"/>
      <c r="E153" s="13"/>
      <c r="F153" s="77"/>
      <c r="G153" s="64"/>
      <c r="I153" s="16"/>
      <c r="J153" s="16"/>
      <c r="K153" s="16"/>
      <c r="L153" s="64"/>
      <c r="M153" s="16"/>
      <c r="N153" s="64"/>
      <c r="O153" s="29"/>
      <c r="P153" s="64"/>
      <c r="Q153" s="65"/>
      <c r="R153" s="17"/>
      <c r="S153" s="17"/>
      <c r="T153" s="17"/>
      <c r="U153" s="17"/>
      <c r="V153" s="17"/>
      <c r="W153" s="17"/>
      <c r="X153" s="312" t="s">
        <v>646</v>
      </c>
      <c r="Y153" s="246" t="s">
        <v>61</v>
      </c>
      <c r="Z153" s="247" t="s">
        <v>7</v>
      </c>
      <c r="AA153" s="247" t="s">
        <v>35</v>
      </c>
      <c r="AB153" s="296" t="s">
        <v>103</v>
      </c>
      <c r="AC153" s="261"/>
      <c r="AD153" s="283">
        <f>AD154+AD158</f>
        <v>567</v>
      </c>
      <c r="AE153" s="283">
        <f>AE154+AE158</f>
        <v>567</v>
      </c>
      <c r="AF153" s="283">
        <f>AF154+AF158</f>
        <v>567</v>
      </c>
      <c r="AG153" s="20"/>
      <c r="AH153" s="20"/>
      <c r="AI153" s="103"/>
    </row>
    <row r="154" spans="1:35" s="76" customFormat="1" ht="31.5" x14ac:dyDescent="0.25">
      <c r="A154" s="15"/>
      <c r="B154" s="62"/>
      <c r="C154" s="63"/>
      <c r="D154" s="63"/>
      <c r="E154" s="13"/>
      <c r="F154" s="77"/>
      <c r="G154" s="64"/>
      <c r="I154" s="16"/>
      <c r="J154" s="16"/>
      <c r="K154" s="16"/>
      <c r="L154" s="64"/>
      <c r="M154" s="16"/>
      <c r="N154" s="64"/>
      <c r="O154" s="29"/>
      <c r="P154" s="64"/>
      <c r="Q154" s="65"/>
      <c r="R154" s="17"/>
      <c r="S154" s="17"/>
      <c r="T154" s="17"/>
      <c r="U154" s="17"/>
      <c r="V154" s="17"/>
      <c r="W154" s="17"/>
      <c r="X154" s="322" t="s">
        <v>647</v>
      </c>
      <c r="Y154" s="246" t="s">
        <v>61</v>
      </c>
      <c r="Z154" s="247" t="s">
        <v>7</v>
      </c>
      <c r="AA154" s="247" t="s">
        <v>35</v>
      </c>
      <c r="AB154" s="296" t="s">
        <v>163</v>
      </c>
      <c r="AC154" s="261"/>
      <c r="AD154" s="283">
        <f t="shared" ref="AD154:AF156" si="34">AD155</f>
        <v>340</v>
      </c>
      <c r="AE154" s="283">
        <f t="shared" si="34"/>
        <v>340</v>
      </c>
      <c r="AF154" s="283">
        <f t="shared" si="34"/>
        <v>340</v>
      </c>
      <c r="AG154" s="20"/>
      <c r="AH154" s="20"/>
      <c r="AI154" s="103"/>
    </row>
    <row r="155" spans="1:35" s="76" customFormat="1" ht="31.5" x14ac:dyDescent="0.25">
      <c r="A155" s="15"/>
      <c r="B155" s="62"/>
      <c r="C155" s="63"/>
      <c r="D155" s="63"/>
      <c r="E155" s="13"/>
      <c r="F155" s="77"/>
      <c r="G155" s="64"/>
      <c r="I155" s="16"/>
      <c r="J155" s="16"/>
      <c r="K155" s="16"/>
      <c r="L155" s="64"/>
      <c r="M155" s="16"/>
      <c r="N155" s="64"/>
      <c r="O155" s="29"/>
      <c r="P155" s="64"/>
      <c r="Q155" s="65"/>
      <c r="R155" s="17"/>
      <c r="S155" s="17"/>
      <c r="T155" s="17"/>
      <c r="U155" s="17"/>
      <c r="V155" s="17"/>
      <c r="W155" s="17"/>
      <c r="X155" s="319" t="s">
        <v>662</v>
      </c>
      <c r="Y155" s="246" t="s">
        <v>61</v>
      </c>
      <c r="Z155" s="247" t="s">
        <v>7</v>
      </c>
      <c r="AA155" s="247" t="s">
        <v>35</v>
      </c>
      <c r="AB155" s="296" t="s">
        <v>523</v>
      </c>
      <c r="AC155" s="261"/>
      <c r="AD155" s="283">
        <f t="shared" si="34"/>
        <v>340</v>
      </c>
      <c r="AE155" s="283">
        <f t="shared" si="34"/>
        <v>340</v>
      </c>
      <c r="AF155" s="283">
        <f t="shared" si="34"/>
        <v>340</v>
      </c>
      <c r="AG155" s="20"/>
      <c r="AH155" s="20"/>
      <c r="AI155" s="103"/>
    </row>
    <row r="156" spans="1:35" s="76" customFormat="1" x14ac:dyDescent="0.25">
      <c r="A156" s="15"/>
      <c r="B156" s="62"/>
      <c r="C156" s="63"/>
      <c r="D156" s="63"/>
      <c r="E156" s="13"/>
      <c r="F156" s="77"/>
      <c r="G156" s="64"/>
      <c r="I156" s="16"/>
      <c r="J156" s="16"/>
      <c r="K156" s="16"/>
      <c r="L156" s="64"/>
      <c r="M156" s="16"/>
      <c r="N156" s="64"/>
      <c r="O156" s="29"/>
      <c r="P156" s="64"/>
      <c r="Q156" s="65"/>
      <c r="R156" s="17"/>
      <c r="S156" s="17"/>
      <c r="T156" s="17"/>
      <c r="U156" s="17"/>
      <c r="V156" s="17"/>
      <c r="W156" s="17"/>
      <c r="X156" s="314" t="s">
        <v>116</v>
      </c>
      <c r="Y156" s="255" t="s">
        <v>61</v>
      </c>
      <c r="Z156" s="247" t="s">
        <v>7</v>
      </c>
      <c r="AA156" s="247" t="s">
        <v>35</v>
      </c>
      <c r="AB156" s="296" t="s">
        <v>523</v>
      </c>
      <c r="AC156" s="339" t="s">
        <v>36</v>
      </c>
      <c r="AD156" s="283">
        <f t="shared" si="34"/>
        <v>340</v>
      </c>
      <c r="AE156" s="283">
        <f t="shared" si="34"/>
        <v>340</v>
      </c>
      <c r="AF156" s="283">
        <f t="shared" si="34"/>
        <v>340</v>
      </c>
      <c r="AG156" s="20"/>
      <c r="AH156" s="20"/>
      <c r="AI156" s="103"/>
    </row>
    <row r="157" spans="1:35" s="76" customFormat="1" ht="31.5" x14ac:dyDescent="0.25">
      <c r="A157" s="15"/>
      <c r="B157" s="62"/>
      <c r="C157" s="63"/>
      <c r="D157" s="63"/>
      <c r="E157" s="13"/>
      <c r="F157" s="77"/>
      <c r="G157" s="64"/>
      <c r="I157" s="16"/>
      <c r="J157" s="16"/>
      <c r="K157" s="16"/>
      <c r="L157" s="64"/>
      <c r="M157" s="16"/>
      <c r="N157" s="64"/>
      <c r="O157" s="29"/>
      <c r="P157" s="64"/>
      <c r="Q157" s="65"/>
      <c r="R157" s="17"/>
      <c r="S157" s="17"/>
      <c r="T157" s="17"/>
      <c r="U157" s="17"/>
      <c r="V157" s="17"/>
      <c r="W157" s="17"/>
      <c r="X157" s="314" t="s">
        <v>50</v>
      </c>
      <c r="Y157" s="255" t="s">
        <v>61</v>
      </c>
      <c r="Z157" s="247" t="s">
        <v>7</v>
      </c>
      <c r="AA157" s="247" t="s">
        <v>35</v>
      </c>
      <c r="AB157" s="296" t="s">
        <v>523</v>
      </c>
      <c r="AC157" s="339" t="s">
        <v>63</v>
      </c>
      <c r="AD157" s="283">
        <v>340</v>
      </c>
      <c r="AE157" s="283">
        <v>340</v>
      </c>
      <c r="AF157" s="283">
        <v>340</v>
      </c>
      <c r="AG157" s="20"/>
      <c r="AH157" s="20"/>
      <c r="AI157" s="103"/>
    </row>
    <row r="158" spans="1:35" s="186" customFormat="1" ht="47.25" x14ac:dyDescent="0.25">
      <c r="A158" s="181"/>
      <c r="B158" s="182"/>
      <c r="C158" s="183"/>
      <c r="D158" s="183"/>
      <c r="E158" s="184"/>
      <c r="F158" s="185"/>
      <c r="G158" s="168"/>
      <c r="I158" s="187"/>
      <c r="J158" s="187"/>
      <c r="K158" s="187"/>
      <c r="L158" s="168"/>
      <c r="M158" s="187"/>
      <c r="N158" s="168"/>
      <c r="O158" s="188"/>
      <c r="P158" s="168"/>
      <c r="Q158" s="189"/>
      <c r="R158" s="190"/>
      <c r="S158" s="190"/>
      <c r="T158" s="190"/>
      <c r="U158" s="190"/>
      <c r="V158" s="190"/>
      <c r="W158" s="190"/>
      <c r="X158" s="267" t="s">
        <v>649</v>
      </c>
      <c r="Y158" s="255" t="s">
        <v>61</v>
      </c>
      <c r="Z158" s="247" t="s">
        <v>7</v>
      </c>
      <c r="AA158" s="247" t="s">
        <v>35</v>
      </c>
      <c r="AB158" s="296" t="s">
        <v>524</v>
      </c>
      <c r="AC158" s="261"/>
      <c r="AD158" s="283">
        <f t="shared" ref="AD158:AF160" si="35">AD159</f>
        <v>227</v>
      </c>
      <c r="AE158" s="283">
        <f t="shared" si="35"/>
        <v>227</v>
      </c>
      <c r="AF158" s="283">
        <f t="shared" si="35"/>
        <v>227</v>
      </c>
      <c r="AG158" s="191"/>
      <c r="AH158" s="191"/>
      <c r="AI158" s="192"/>
    </row>
    <row r="159" spans="1:35" s="186" customFormat="1" ht="31.5" x14ac:dyDescent="0.25">
      <c r="A159" s="181"/>
      <c r="B159" s="182"/>
      <c r="C159" s="183"/>
      <c r="D159" s="183"/>
      <c r="E159" s="184"/>
      <c r="F159" s="185"/>
      <c r="G159" s="168"/>
      <c r="I159" s="187"/>
      <c r="J159" s="187"/>
      <c r="K159" s="187"/>
      <c r="L159" s="168"/>
      <c r="M159" s="187"/>
      <c r="N159" s="168"/>
      <c r="O159" s="188"/>
      <c r="P159" s="168"/>
      <c r="Q159" s="189"/>
      <c r="R159" s="190"/>
      <c r="S159" s="190"/>
      <c r="T159" s="190"/>
      <c r="U159" s="190"/>
      <c r="V159" s="190"/>
      <c r="W159" s="190"/>
      <c r="X159" s="267" t="s">
        <v>662</v>
      </c>
      <c r="Y159" s="255" t="s">
        <v>61</v>
      </c>
      <c r="Z159" s="247" t="s">
        <v>7</v>
      </c>
      <c r="AA159" s="247" t="s">
        <v>35</v>
      </c>
      <c r="AB159" s="296" t="s">
        <v>525</v>
      </c>
      <c r="AC159" s="261"/>
      <c r="AD159" s="283">
        <f>AD160+AD162</f>
        <v>227</v>
      </c>
      <c r="AE159" s="283">
        <f t="shared" ref="AE159:AF159" si="36">AE160+AE162</f>
        <v>227</v>
      </c>
      <c r="AF159" s="283">
        <f t="shared" si="36"/>
        <v>227</v>
      </c>
      <c r="AG159" s="191"/>
      <c r="AH159" s="191"/>
      <c r="AI159" s="192"/>
    </row>
    <row r="160" spans="1:35" s="186" customFormat="1" x14ac:dyDescent="0.25">
      <c r="A160" s="181"/>
      <c r="B160" s="182"/>
      <c r="C160" s="183"/>
      <c r="D160" s="183"/>
      <c r="E160" s="184"/>
      <c r="F160" s="185"/>
      <c r="G160" s="168"/>
      <c r="I160" s="187"/>
      <c r="J160" s="187"/>
      <c r="K160" s="187"/>
      <c r="L160" s="168"/>
      <c r="M160" s="187"/>
      <c r="N160" s="168"/>
      <c r="O160" s="188"/>
      <c r="P160" s="168"/>
      <c r="Q160" s="189"/>
      <c r="R160" s="190"/>
      <c r="S160" s="190"/>
      <c r="T160" s="190"/>
      <c r="U160" s="190"/>
      <c r="V160" s="190"/>
      <c r="W160" s="190"/>
      <c r="X160" s="267" t="s">
        <v>116</v>
      </c>
      <c r="Y160" s="255" t="s">
        <v>61</v>
      </c>
      <c r="Z160" s="247" t="s">
        <v>7</v>
      </c>
      <c r="AA160" s="247" t="s">
        <v>35</v>
      </c>
      <c r="AB160" s="296" t="s">
        <v>525</v>
      </c>
      <c r="AC160" s="261" t="s">
        <v>36</v>
      </c>
      <c r="AD160" s="283">
        <f t="shared" si="35"/>
        <v>152</v>
      </c>
      <c r="AE160" s="283">
        <f t="shared" si="35"/>
        <v>152</v>
      </c>
      <c r="AF160" s="283">
        <f t="shared" si="35"/>
        <v>152</v>
      </c>
      <c r="AG160" s="191"/>
      <c r="AH160" s="191"/>
      <c r="AI160" s="192"/>
    </row>
    <row r="161" spans="1:35" s="186" customFormat="1" ht="31.5" x14ac:dyDescent="0.25">
      <c r="A161" s="181"/>
      <c r="B161" s="182"/>
      <c r="C161" s="183"/>
      <c r="D161" s="183"/>
      <c r="E161" s="184"/>
      <c r="F161" s="185"/>
      <c r="G161" s="168"/>
      <c r="I161" s="187"/>
      <c r="J161" s="187"/>
      <c r="K161" s="187"/>
      <c r="L161" s="168"/>
      <c r="M161" s="187"/>
      <c r="N161" s="168"/>
      <c r="O161" s="188"/>
      <c r="P161" s="168"/>
      <c r="Q161" s="189"/>
      <c r="R161" s="190"/>
      <c r="S161" s="190"/>
      <c r="T161" s="190"/>
      <c r="U161" s="190"/>
      <c r="V161" s="190"/>
      <c r="W161" s="190"/>
      <c r="X161" s="267" t="s">
        <v>50</v>
      </c>
      <c r="Y161" s="255" t="s">
        <v>61</v>
      </c>
      <c r="Z161" s="247" t="s">
        <v>7</v>
      </c>
      <c r="AA161" s="247" t="s">
        <v>35</v>
      </c>
      <c r="AB161" s="296" t="s">
        <v>525</v>
      </c>
      <c r="AC161" s="261" t="s">
        <v>63</v>
      </c>
      <c r="AD161" s="283">
        <v>152</v>
      </c>
      <c r="AE161" s="283">
        <v>152</v>
      </c>
      <c r="AF161" s="283">
        <v>152</v>
      </c>
      <c r="AG161" s="191"/>
      <c r="AH161" s="191"/>
      <c r="AI161" s="192"/>
    </row>
    <row r="162" spans="1:35" s="186" customFormat="1" ht="31.5" x14ac:dyDescent="0.25">
      <c r="A162" s="181"/>
      <c r="B162" s="182"/>
      <c r="C162" s="183"/>
      <c r="D162" s="183"/>
      <c r="E162" s="184"/>
      <c r="F162" s="185"/>
      <c r="G162" s="168"/>
      <c r="I162" s="187"/>
      <c r="J162" s="187"/>
      <c r="K162" s="187"/>
      <c r="L162" s="168"/>
      <c r="M162" s="187"/>
      <c r="N162" s="168"/>
      <c r="O162" s="188"/>
      <c r="P162" s="168"/>
      <c r="Q162" s="189"/>
      <c r="R162" s="190"/>
      <c r="S162" s="190"/>
      <c r="T162" s="190"/>
      <c r="U162" s="190"/>
      <c r="V162" s="190"/>
      <c r="W162" s="190"/>
      <c r="X162" s="267" t="s">
        <v>58</v>
      </c>
      <c r="Y162" s="255" t="s">
        <v>61</v>
      </c>
      <c r="Z162" s="247" t="s">
        <v>7</v>
      </c>
      <c r="AA162" s="247" t="s">
        <v>35</v>
      </c>
      <c r="AB162" s="296" t="s">
        <v>525</v>
      </c>
      <c r="AC162" s="261" t="s">
        <v>369</v>
      </c>
      <c r="AD162" s="283">
        <f>AD163</f>
        <v>75</v>
      </c>
      <c r="AE162" s="283">
        <f t="shared" ref="AE162:AF162" si="37">AE163</f>
        <v>75</v>
      </c>
      <c r="AF162" s="283">
        <f t="shared" si="37"/>
        <v>75</v>
      </c>
      <c r="AG162" s="191"/>
      <c r="AH162" s="191"/>
      <c r="AI162" s="192"/>
    </row>
    <row r="163" spans="1:35" s="186" customFormat="1" x14ac:dyDescent="0.25">
      <c r="A163" s="181"/>
      <c r="B163" s="182"/>
      <c r="C163" s="183"/>
      <c r="D163" s="183"/>
      <c r="E163" s="184"/>
      <c r="F163" s="185"/>
      <c r="G163" s="168"/>
      <c r="I163" s="187"/>
      <c r="J163" s="187"/>
      <c r="K163" s="187"/>
      <c r="L163" s="168"/>
      <c r="M163" s="187"/>
      <c r="N163" s="168"/>
      <c r="O163" s="188"/>
      <c r="P163" s="168"/>
      <c r="Q163" s="189"/>
      <c r="R163" s="190"/>
      <c r="S163" s="190"/>
      <c r="T163" s="190"/>
      <c r="U163" s="190"/>
      <c r="V163" s="190"/>
      <c r="W163" s="190"/>
      <c r="X163" s="267" t="s">
        <v>59</v>
      </c>
      <c r="Y163" s="255" t="s">
        <v>61</v>
      </c>
      <c r="Z163" s="247" t="s">
        <v>7</v>
      </c>
      <c r="AA163" s="247" t="s">
        <v>35</v>
      </c>
      <c r="AB163" s="296" t="s">
        <v>525</v>
      </c>
      <c r="AC163" s="261" t="s">
        <v>370</v>
      </c>
      <c r="AD163" s="283">
        <v>75</v>
      </c>
      <c r="AE163" s="283">
        <v>75</v>
      </c>
      <c r="AF163" s="283">
        <v>75</v>
      </c>
      <c r="AG163" s="191"/>
      <c r="AH163" s="191"/>
      <c r="AI163" s="192"/>
    </row>
    <row r="164" spans="1:35" s="76" customFormat="1" ht="31.5" x14ac:dyDescent="0.25">
      <c r="A164" s="15"/>
      <c r="B164" s="62"/>
      <c r="C164" s="63"/>
      <c r="D164" s="63"/>
      <c r="E164" s="13"/>
      <c r="F164" s="77"/>
      <c r="G164" s="64"/>
      <c r="H164" s="64"/>
      <c r="I164" s="64"/>
      <c r="J164" s="64"/>
      <c r="K164" s="64"/>
      <c r="L164" s="57"/>
      <c r="M164" s="64"/>
      <c r="N164" s="57"/>
      <c r="O164" s="64"/>
      <c r="P164" s="64"/>
      <c r="Q164" s="65"/>
      <c r="R164" s="17"/>
      <c r="S164" s="17"/>
      <c r="T164" s="17"/>
      <c r="U164" s="17"/>
      <c r="V164" s="17"/>
      <c r="W164" s="17"/>
      <c r="X164" s="312" t="s">
        <v>339</v>
      </c>
      <c r="Y164" s="246" t="s">
        <v>61</v>
      </c>
      <c r="Z164" s="247" t="s">
        <v>7</v>
      </c>
      <c r="AA164" s="247" t="s">
        <v>35</v>
      </c>
      <c r="AB164" s="296" t="s">
        <v>100</v>
      </c>
      <c r="AC164" s="248"/>
      <c r="AD164" s="283">
        <f t="shared" ref="AD164:AF165" si="38">AD165</f>
        <v>694</v>
      </c>
      <c r="AE164" s="283">
        <f t="shared" si="38"/>
        <v>694</v>
      </c>
      <c r="AF164" s="283">
        <f t="shared" si="38"/>
        <v>694</v>
      </c>
      <c r="AG164" s="20"/>
      <c r="AH164" s="20"/>
      <c r="AI164" s="103"/>
    </row>
    <row r="165" spans="1:35" s="76" customFormat="1" ht="31.5" x14ac:dyDescent="0.25">
      <c r="A165" s="15"/>
      <c r="B165" s="62"/>
      <c r="C165" s="63"/>
      <c r="D165" s="63"/>
      <c r="E165" s="13"/>
      <c r="F165" s="77"/>
      <c r="G165" s="64"/>
      <c r="H165" s="64"/>
      <c r="I165" s="64"/>
      <c r="J165" s="64"/>
      <c r="K165" s="64"/>
      <c r="L165" s="57"/>
      <c r="M165" s="64"/>
      <c r="N165" s="57"/>
      <c r="O165" s="64"/>
      <c r="P165" s="64"/>
      <c r="Q165" s="65"/>
      <c r="R165" s="17"/>
      <c r="S165" s="17"/>
      <c r="T165" s="17"/>
      <c r="U165" s="17"/>
      <c r="V165" s="17"/>
      <c r="W165" s="17"/>
      <c r="X165" s="319" t="s">
        <v>530</v>
      </c>
      <c r="Y165" s="246" t="s">
        <v>61</v>
      </c>
      <c r="Z165" s="247" t="s">
        <v>7</v>
      </c>
      <c r="AA165" s="247" t="s">
        <v>35</v>
      </c>
      <c r="AB165" s="296" t="s">
        <v>121</v>
      </c>
      <c r="AC165" s="261"/>
      <c r="AD165" s="283">
        <f t="shared" si="38"/>
        <v>694</v>
      </c>
      <c r="AE165" s="283">
        <f t="shared" si="38"/>
        <v>694</v>
      </c>
      <c r="AF165" s="283">
        <f t="shared" si="38"/>
        <v>694</v>
      </c>
      <c r="AG165" s="20"/>
      <c r="AH165" s="20"/>
      <c r="AI165" s="103"/>
    </row>
    <row r="166" spans="1:35" s="76" customFormat="1" ht="31.5" x14ac:dyDescent="0.25">
      <c r="A166" s="15"/>
      <c r="B166" s="62"/>
      <c r="C166" s="63"/>
      <c r="D166" s="63"/>
      <c r="E166" s="13"/>
      <c r="F166" s="77"/>
      <c r="G166" s="64"/>
      <c r="H166" s="64"/>
      <c r="I166" s="64"/>
      <c r="J166" s="64"/>
      <c r="K166" s="64"/>
      <c r="L166" s="57"/>
      <c r="M166" s="64"/>
      <c r="N166" s="57"/>
      <c r="O166" s="64"/>
      <c r="P166" s="64"/>
      <c r="Q166" s="65"/>
      <c r="R166" s="17"/>
      <c r="S166" s="17"/>
      <c r="T166" s="17"/>
      <c r="U166" s="17"/>
      <c r="V166" s="17"/>
      <c r="W166" s="17"/>
      <c r="X166" s="267" t="s">
        <v>663</v>
      </c>
      <c r="Y166" s="246" t="s">
        <v>61</v>
      </c>
      <c r="Z166" s="247" t="s">
        <v>7</v>
      </c>
      <c r="AA166" s="247" t="s">
        <v>35</v>
      </c>
      <c r="AB166" s="296" t="s">
        <v>165</v>
      </c>
      <c r="AC166" s="248"/>
      <c r="AD166" s="283">
        <f t="shared" ref="AD166:AF167" si="39">AD167</f>
        <v>694</v>
      </c>
      <c r="AE166" s="283">
        <f t="shared" si="39"/>
        <v>694</v>
      </c>
      <c r="AF166" s="283">
        <f t="shared" si="39"/>
        <v>694</v>
      </c>
      <c r="AG166" s="20"/>
      <c r="AH166" s="20"/>
      <c r="AI166" s="103"/>
    </row>
    <row r="167" spans="1:35" s="76" customFormat="1" x14ac:dyDescent="0.25">
      <c r="A167" s="15"/>
      <c r="B167" s="62"/>
      <c r="C167" s="63"/>
      <c r="D167" s="63"/>
      <c r="E167" s="13"/>
      <c r="F167" s="77"/>
      <c r="G167" s="64"/>
      <c r="H167" s="64"/>
      <c r="I167" s="64"/>
      <c r="J167" s="64"/>
      <c r="K167" s="64"/>
      <c r="L167" s="57"/>
      <c r="M167" s="64"/>
      <c r="N167" s="57"/>
      <c r="O167" s="64"/>
      <c r="P167" s="64"/>
      <c r="Q167" s="65"/>
      <c r="R167" s="17"/>
      <c r="S167" s="17"/>
      <c r="T167" s="17"/>
      <c r="U167" s="17"/>
      <c r="V167" s="17"/>
      <c r="W167" s="17"/>
      <c r="X167" s="267" t="s">
        <v>116</v>
      </c>
      <c r="Y167" s="246" t="s">
        <v>61</v>
      </c>
      <c r="Z167" s="247" t="s">
        <v>7</v>
      </c>
      <c r="AA167" s="247" t="s">
        <v>35</v>
      </c>
      <c r="AB167" s="296" t="s">
        <v>165</v>
      </c>
      <c r="AC167" s="261" t="s">
        <v>36</v>
      </c>
      <c r="AD167" s="283">
        <f t="shared" si="39"/>
        <v>694</v>
      </c>
      <c r="AE167" s="283">
        <f t="shared" si="39"/>
        <v>694</v>
      </c>
      <c r="AF167" s="283">
        <f t="shared" si="39"/>
        <v>694</v>
      </c>
      <c r="AG167" s="20"/>
      <c r="AH167" s="20"/>
      <c r="AI167" s="103"/>
    </row>
    <row r="168" spans="1:35" s="76" customFormat="1" ht="31.5" x14ac:dyDescent="0.25">
      <c r="A168" s="15"/>
      <c r="B168" s="62"/>
      <c r="C168" s="63"/>
      <c r="D168" s="63"/>
      <c r="E168" s="13"/>
      <c r="F168" s="77"/>
      <c r="G168" s="64"/>
      <c r="H168" s="64"/>
      <c r="I168" s="64"/>
      <c r="J168" s="64"/>
      <c r="K168" s="64"/>
      <c r="L168" s="57"/>
      <c r="M168" s="64"/>
      <c r="N168" s="57"/>
      <c r="O168" s="64"/>
      <c r="P168" s="64"/>
      <c r="Q168" s="65"/>
      <c r="R168" s="17"/>
      <c r="S168" s="17"/>
      <c r="T168" s="17"/>
      <c r="U168" s="17"/>
      <c r="V168" s="17"/>
      <c r="W168" s="17"/>
      <c r="X168" s="267" t="s">
        <v>50</v>
      </c>
      <c r="Y168" s="246" t="s">
        <v>61</v>
      </c>
      <c r="Z168" s="247" t="s">
        <v>7</v>
      </c>
      <c r="AA168" s="247" t="s">
        <v>35</v>
      </c>
      <c r="AB168" s="296" t="s">
        <v>165</v>
      </c>
      <c r="AC168" s="261" t="s">
        <v>63</v>
      </c>
      <c r="AD168" s="283">
        <v>694</v>
      </c>
      <c r="AE168" s="283">
        <v>694</v>
      </c>
      <c r="AF168" s="283">
        <v>694</v>
      </c>
      <c r="AG168" s="20"/>
      <c r="AH168" s="20"/>
      <c r="AI168" s="103"/>
    </row>
    <row r="169" spans="1:35" s="76" customFormat="1" ht="31.5" x14ac:dyDescent="0.25">
      <c r="A169" s="15"/>
      <c r="B169" s="62"/>
      <c r="C169" s="63"/>
      <c r="D169" s="63"/>
      <c r="E169" s="13"/>
      <c r="F169" s="77"/>
      <c r="G169" s="64"/>
      <c r="H169" s="64"/>
      <c r="I169" s="64"/>
      <c r="J169" s="64"/>
      <c r="K169" s="64"/>
      <c r="L169" s="57"/>
      <c r="M169" s="64"/>
      <c r="N169" s="57"/>
      <c r="O169" s="64"/>
      <c r="P169" s="64"/>
      <c r="Q169" s="65"/>
      <c r="R169" s="17"/>
      <c r="S169" s="17"/>
      <c r="T169" s="17"/>
      <c r="U169" s="17"/>
      <c r="V169" s="17"/>
      <c r="W169" s="17"/>
      <c r="X169" s="267" t="s">
        <v>531</v>
      </c>
      <c r="Y169" s="246" t="s">
        <v>61</v>
      </c>
      <c r="Z169" s="247" t="s">
        <v>7</v>
      </c>
      <c r="AA169" s="247" t="s">
        <v>35</v>
      </c>
      <c r="AB169" s="296" t="s">
        <v>104</v>
      </c>
      <c r="AC169" s="261"/>
      <c r="AD169" s="283">
        <f t="shared" ref="AD169:AF171" si="40">AD170</f>
        <v>1456</v>
      </c>
      <c r="AE169" s="283">
        <f t="shared" si="40"/>
        <v>770</v>
      </c>
      <c r="AF169" s="283">
        <f t="shared" si="40"/>
        <v>770</v>
      </c>
      <c r="AG169" s="20"/>
      <c r="AH169" s="20"/>
      <c r="AI169" s="103"/>
    </row>
    <row r="170" spans="1:35" s="76" customFormat="1" ht="31.5" x14ac:dyDescent="0.25">
      <c r="A170" s="15"/>
      <c r="B170" s="62"/>
      <c r="C170" s="63"/>
      <c r="D170" s="63"/>
      <c r="E170" s="13"/>
      <c r="F170" s="77"/>
      <c r="G170" s="64"/>
      <c r="H170" s="64"/>
      <c r="I170" s="64"/>
      <c r="J170" s="64"/>
      <c r="K170" s="64"/>
      <c r="L170" s="57"/>
      <c r="M170" s="64"/>
      <c r="N170" s="57"/>
      <c r="O170" s="64"/>
      <c r="P170" s="64"/>
      <c r="Q170" s="65"/>
      <c r="R170" s="17"/>
      <c r="S170" s="17"/>
      <c r="T170" s="17"/>
      <c r="U170" s="17"/>
      <c r="V170" s="17"/>
      <c r="W170" s="17"/>
      <c r="X170" s="267" t="s">
        <v>532</v>
      </c>
      <c r="Y170" s="246" t="s">
        <v>61</v>
      </c>
      <c r="Z170" s="247" t="s">
        <v>7</v>
      </c>
      <c r="AA170" s="247" t="s">
        <v>35</v>
      </c>
      <c r="AB170" s="296" t="s">
        <v>533</v>
      </c>
      <c r="AC170" s="261"/>
      <c r="AD170" s="283">
        <f t="shared" si="40"/>
        <v>1456</v>
      </c>
      <c r="AE170" s="283">
        <f t="shared" si="40"/>
        <v>770</v>
      </c>
      <c r="AF170" s="283">
        <f t="shared" si="40"/>
        <v>770</v>
      </c>
      <c r="AG170" s="20"/>
      <c r="AH170" s="20"/>
      <c r="AI170" s="103"/>
    </row>
    <row r="171" spans="1:35" s="76" customFormat="1" ht="31.5" x14ac:dyDescent="0.25">
      <c r="A171" s="15"/>
      <c r="B171" s="62"/>
      <c r="C171" s="63"/>
      <c r="D171" s="63"/>
      <c r="E171" s="13"/>
      <c r="F171" s="77"/>
      <c r="G171" s="64"/>
      <c r="H171" s="64"/>
      <c r="I171" s="64"/>
      <c r="J171" s="64"/>
      <c r="K171" s="64"/>
      <c r="L171" s="57"/>
      <c r="M171" s="64"/>
      <c r="N171" s="57"/>
      <c r="O171" s="64"/>
      <c r="P171" s="64"/>
      <c r="Q171" s="65"/>
      <c r="R171" s="17"/>
      <c r="S171" s="17"/>
      <c r="T171" s="17"/>
      <c r="U171" s="17"/>
      <c r="V171" s="17"/>
      <c r="W171" s="17"/>
      <c r="X171" s="267" t="s">
        <v>164</v>
      </c>
      <c r="Y171" s="246" t="s">
        <v>61</v>
      </c>
      <c r="Z171" s="247" t="s">
        <v>7</v>
      </c>
      <c r="AA171" s="247" t="s">
        <v>35</v>
      </c>
      <c r="AB171" s="296" t="s">
        <v>534</v>
      </c>
      <c r="AC171" s="261"/>
      <c r="AD171" s="283">
        <f>AD172</f>
        <v>1456</v>
      </c>
      <c r="AE171" s="283">
        <f t="shared" si="40"/>
        <v>770</v>
      </c>
      <c r="AF171" s="283">
        <f t="shared" si="40"/>
        <v>770</v>
      </c>
      <c r="AG171" s="20"/>
      <c r="AH171" s="20"/>
      <c r="AI171" s="103"/>
    </row>
    <row r="172" spans="1:35" s="76" customFormat="1" x14ac:dyDescent="0.25">
      <c r="A172" s="15"/>
      <c r="B172" s="62"/>
      <c r="C172" s="63"/>
      <c r="D172" s="63"/>
      <c r="E172" s="13"/>
      <c r="F172" s="77"/>
      <c r="G172" s="64"/>
      <c r="H172" s="64"/>
      <c r="I172" s="64"/>
      <c r="J172" s="64"/>
      <c r="K172" s="64"/>
      <c r="L172" s="57"/>
      <c r="M172" s="64"/>
      <c r="N172" s="57"/>
      <c r="O172" s="64"/>
      <c r="P172" s="64"/>
      <c r="Q172" s="65"/>
      <c r="R172" s="17"/>
      <c r="S172" s="17"/>
      <c r="T172" s="17"/>
      <c r="U172" s="17"/>
      <c r="V172" s="17"/>
      <c r="W172" s="17"/>
      <c r="X172" s="267" t="s">
        <v>116</v>
      </c>
      <c r="Y172" s="246" t="s">
        <v>61</v>
      </c>
      <c r="Z172" s="247" t="s">
        <v>7</v>
      </c>
      <c r="AA172" s="247" t="s">
        <v>35</v>
      </c>
      <c r="AB172" s="296" t="s">
        <v>534</v>
      </c>
      <c r="AC172" s="261" t="s">
        <v>36</v>
      </c>
      <c r="AD172" s="283">
        <f>AD173</f>
        <v>1456</v>
      </c>
      <c r="AE172" s="283">
        <f>AE173</f>
        <v>770</v>
      </c>
      <c r="AF172" s="283">
        <f>AF173</f>
        <v>770</v>
      </c>
      <c r="AG172" s="20"/>
      <c r="AH172" s="20"/>
      <c r="AI172" s="103"/>
    </row>
    <row r="173" spans="1:35" s="76" customFormat="1" ht="31.5" x14ac:dyDescent="0.25">
      <c r="A173" s="15"/>
      <c r="B173" s="62"/>
      <c r="C173" s="63"/>
      <c r="D173" s="63"/>
      <c r="E173" s="13"/>
      <c r="F173" s="77"/>
      <c r="G173" s="64"/>
      <c r="H173" s="64"/>
      <c r="I173" s="64"/>
      <c r="J173" s="64"/>
      <c r="K173" s="64"/>
      <c r="L173" s="57"/>
      <c r="M173" s="64"/>
      <c r="N173" s="57"/>
      <c r="O173" s="64"/>
      <c r="P173" s="64"/>
      <c r="Q173" s="65"/>
      <c r="R173" s="17"/>
      <c r="S173" s="17"/>
      <c r="T173" s="17"/>
      <c r="U173" s="17"/>
      <c r="V173" s="17"/>
      <c r="W173" s="17"/>
      <c r="X173" s="267" t="s">
        <v>50</v>
      </c>
      <c r="Y173" s="246" t="s">
        <v>61</v>
      </c>
      <c r="Z173" s="247" t="s">
        <v>7</v>
      </c>
      <c r="AA173" s="247" t="s">
        <v>35</v>
      </c>
      <c r="AB173" s="296" t="s">
        <v>534</v>
      </c>
      <c r="AC173" s="261" t="s">
        <v>63</v>
      </c>
      <c r="AD173" s="283">
        <v>1456</v>
      </c>
      <c r="AE173" s="283">
        <v>770</v>
      </c>
      <c r="AF173" s="283">
        <v>770</v>
      </c>
      <c r="AG173" s="20"/>
      <c r="AH173" s="20"/>
      <c r="AI173" s="103"/>
    </row>
    <row r="174" spans="1:35" s="76" customFormat="1" x14ac:dyDescent="0.25">
      <c r="A174" s="15"/>
      <c r="B174" s="62"/>
      <c r="C174" s="63"/>
      <c r="D174" s="63"/>
      <c r="E174" s="13"/>
      <c r="F174" s="77"/>
      <c r="G174" s="64"/>
      <c r="H174" s="64"/>
      <c r="I174" s="64"/>
      <c r="J174" s="64"/>
      <c r="K174" s="64"/>
      <c r="L174" s="57"/>
      <c r="M174" s="64"/>
      <c r="N174" s="57"/>
      <c r="O174" s="64"/>
      <c r="P174" s="64"/>
      <c r="Q174" s="65"/>
      <c r="R174" s="17"/>
      <c r="S174" s="17"/>
      <c r="T174" s="17"/>
      <c r="U174" s="17"/>
      <c r="V174" s="17"/>
      <c r="W174" s="17"/>
      <c r="X174" s="319" t="s">
        <v>46</v>
      </c>
      <c r="Y174" s="246" t="s">
        <v>61</v>
      </c>
      <c r="Z174" s="247" t="s">
        <v>7</v>
      </c>
      <c r="AA174" s="247" t="s">
        <v>35</v>
      </c>
      <c r="AB174" s="296" t="s">
        <v>101</v>
      </c>
      <c r="AC174" s="261"/>
      <c r="AD174" s="283">
        <f t="shared" ref="AD174:AF175" si="41">AD175</f>
        <v>33641.699999999997</v>
      </c>
      <c r="AE174" s="283">
        <f t="shared" si="41"/>
        <v>33641.699999999997</v>
      </c>
      <c r="AF174" s="283">
        <f t="shared" si="41"/>
        <v>36002</v>
      </c>
      <c r="AG174" s="20"/>
      <c r="AH174" s="20"/>
      <c r="AI174" s="103"/>
    </row>
    <row r="175" spans="1:35" s="76" customFormat="1" ht="31.5" x14ac:dyDescent="0.25">
      <c r="A175" s="15"/>
      <c r="B175" s="62"/>
      <c r="C175" s="63"/>
      <c r="D175" s="63"/>
      <c r="E175" s="13"/>
      <c r="F175" s="77"/>
      <c r="G175" s="64"/>
      <c r="H175" s="64"/>
      <c r="I175" s="64"/>
      <c r="J175" s="64"/>
      <c r="K175" s="64"/>
      <c r="L175" s="57"/>
      <c r="M175" s="64"/>
      <c r="N175" s="57"/>
      <c r="O175" s="64"/>
      <c r="P175" s="64"/>
      <c r="Q175" s="65"/>
      <c r="R175" s="17"/>
      <c r="S175" s="17"/>
      <c r="T175" s="17"/>
      <c r="U175" s="17"/>
      <c r="V175" s="17"/>
      <c r="W175" s="17"/>
      <c r="X175" s="319" t="s">
        <v>258</v>
      </c>
      <c r="Y175" s="246" t="s">
        <v>61</v>
      </c>
      <c r="Z175" s="247" t="s">
        <v>7</v>
      </c>
      <c r="AA175" s="247" t="s">
        <v>35</v>
      </c>
      <c r="AB175" s="296" t="s">
        <v>333</v>
      </c>
      <c r="AC175" s="261"/>
      <c r="AD175" s="283">
        <f t="shared" si="41"/>
        <v>33641.699999999997</v>
      </c>
      <c r="AE175" s="283">
        <f t="shared" si="41"/>
        <v>33641.699999999997</v>
      </c>
      <c r="AF175" s="283">
        <f t="shared" si="41"/>
        <v>36002</v>
      </c>
      <c r="AG175" s="20"/>
      <c r="AH175" s="20"/>
      <c r="AI175" s="103"/>
    </row>
    <row r="176" spans="1:35" s="76" customFormat="1" x14ac:dyDescent="0.25">
      <c r="A176" s="15"/>
      <c r="B176" s="62"/>
      <c r="C176" s="63"/>
      <c r="D176" s="63"/>
      <c r="E176" s="13"/>
      <c r="F176" s="77"/>
      <c r="G176" s="64"/>
      <c r="H176" s="64"/>
      <c r="I176" s="64"/>
      <c r="J176" s="64"/>
      <c r="K176" s="64"/>
      <c r="L176" s="57"/>
      <c r="M176" s="64"/>
      <c r="N176" s="57"/>
      <c r="O176" s="64"/>
      <c r="P176" s="64"/>
      <c r="Q176" s="65"/>
      <c r="R176" s="17"/>
      <c r="S176" s="17"/>
      <c r="T176" s="17"/>
      <c r="U176" s="17"/>
      <c r="V176" s="17"/>
      <c r="W176" s="17"/>
      <c r="X176" s="319" t="s">
        <v>168</v>
      </c>
      <c r="Y176" s="246" t="s">
        <v>61</v>
      </c>
      <c r="Z176" s="247" t="s">
        <v>7</v>
      </c>
      <c r="AA176" s="247" t="s">
        <v>35</v>
      </c>
      <c r="AB176" s="296" t="s">
        <v>169</v>
      </c>
      <c r="AC176" s="261"/>
      <c r="AD176" s="283">
        <f>AD177+AD179</f>
        <v>33641.699999999997</v>
      </c>
      <c r="AE176" s="283">
        <f>AE177+AE179</f>
        <v>33641.699999999997</v>
      </c>
      <c r="AF176" s="283">
        <f>AF177+AF179</f>
        <v>36002</v>
      </c>
      <c r="AG176" s="20"/>
      <c r="AH176" s="20"/>
      <c r="AI176" s="103"/>
    </row>
    <row r="177" spans="1:36" s="76" customFormat="1" ht="47.25" x14ac:dyDescent="0.25">
      <c r="A177" s="15"/>
      <c r="B177" s="62"/>
      <c r="C177" s="63"/>
      <c r="D177" s="63"/>
      <c r="E177" s="13"/>
      <c r="F177" s="77"/>
      <c r="G177" s="64"/>
      <c r="H177" s="64"/>
      <c r="I177" s="64"/>
      <c r="J177" s="64"/>
      <c r="K177" s="64"/>
      <c r="L177" s="57"/>
      <c r="M177" s="64"/>
      <c r="N177" s="57"/>
      <c r="O177" s="64"/>
      <c r="P177" s="64"/>
      <c r="Q177" s="65"/>
      <c r="R177" s="17"/>
      <c r="S177" s="17"/>
      <c r="T177" s="17"/>
      <c r="U177" s="17"/>
      <c r="V177" s="17"/>
      <c r="W177" s="17"/>
      <c r="X177" s="267" t="s">
        <v>143</v>
      </c>
      <c r="Y177" s="246" t="s">
        <v>61</v>
      </c>
      <c r="Z177" s="247" t="s">
        <v>7</v>
      </c>
      <c r="AA177" s="247" t="s">
        <v>35</v>
      </c>
      <c r="AB177" s="296" t="s">
        <v>169</v>
      </c>
      <c r="AC177" s="261" t="s">
        <v>123</v>
      </c>
      <c r="AD177" s="283">
        <f>AD178</f>
        <v>31801.8</v>
      </c>
      <c r="AE177" s="283">
        <f>AE178</f>
        <v>29739.1</v>
      </c>
      <c r="AF177" s="283">
        <f>AF178</f>
        <v>29739.1</v>
      </c>
      <c r="AG177" s="20"/>
      <c r="AH177" s="20"/>
      <c r="AI177" s="103"/>
    </row>
    <row r="178" spans="1:36" s="76" customFormat="1" x14ac:dyDescent="0.25">
      <c r="A178" s="15"/>
      <c r="B178" s="62"/>
      <c r="C178" s="63"/>
      <c r="D178" s="63"/>
      <c r="E178" s="13"/>
      <c r="F178" s="77"/>
      <c r="G178" s="64"/>
      <c r="H178" s="64"/>
      <c r="I178" s="64"/>
      <c r="J178" s="64"/>
      <c r="K178" s="64"/>
      <c r="L178" s="57"/>
      <c r="M178" s="64"/>
      <c r="N178" s="57"/>
      <c r="O178" s="64"/>
      <c r="P178" s="64"/>
      <c r="Q178" s="65"/>
      <c r="R178" s="17"/>
      <c r="S178" s="17"/>
      <c r="T178" s="17"/>
      <c r="U178" s="17"/>
      <c r="V178" s="17"/>
      <c r="W178" s="17"/>
      <c r="X178" s="267" t="s">
        <v>65</v>
      </c>
      <c r="Y178" s="246" t="s">
        <v>61</v>
      </c>
      <c r="Z178" s="247" t="s">
        <v>7</v>
      </c>
      <c r="AA178" s="247" t="s">
        <v>35</v>
      </c>
      <c r="AB178" s="296" t="s">
        <v>169</v>
      </c>
      <c r="AC178" s="261" t="s">
        <v>124</v>
      </c>
      <c r="AD178" s="283">
        <v>31801.8</v>
      </c>
      <c r="AE178" s="283">
        <v>29739.1</v>
      </c>
      <c r="AF178" s="283">
        <v>29739.1</v>
      </c>
      <c r="AG178" s="20"/>
      <c r="AH178" s="20"/>
      <c r="AI178" s="572"/>
      <c r="AJ178" s="573"/>
    </row>
    <row r="179" spans="1:36" s="76" customFormat="1" x14ac:dyDescent="0.25">
      <c r="A179" s="15"/>
      <c r="B179" s="62"/>
      <c r="C179" s="63"/>
      <c r="D179" s="63"/>
      <c r="E179" s="13"/>
      <c r="F179" s="77"/>
      <c r="G179" s="64"/>
      <c r="I179" s="16"/>
      <c r="J179" s="16"/>
      <c r="K179" s="16"/>
      <c r="L179" s="64"/>
      <c r="M179" s="16"/>
      <c r="N179" s="64"/>
      <c r="O179" s="29"/>
      <c r="P179" s="64"/>
      <c r="Q179" s="65"/>
      <c r="R179" s="17"/>
      <c r="S179" s="17"/>
      <c r="T179" s="17"/>
      <c r="U179" s="17"/>
      <c r="V179" s="17"/>
      <c r="W179" s="17"/>
      <c r="X179" s="267" t="s">
        <v>116</v>
      </c>
      <c r="Y179" s="246" t="s">
        <v>61</v>
      </c>
      <c r="Z179" s="247" t="s">
        <v>7</v>
      </c>
      <c r="AA179" s="247" t="s">
        <v>35</v>
      </c>
      <c r="AB179" s="296" t="s">
        <v>169</v>
      </c>
      <c r="AC179" s="261" t="s">
        <v>36</v>
      </c>
      <c r="AD179" s="283">
        <f>AD180</f>
        <v>1839.9</v>
      </c>
      <c r="AE179" s="283">
        <f>AE180</f>
        <v>3902.6</v>
      </c>
      <c r="AF179" s="283">
        <f>AF180</f>
        <v>6262.9</v>
      </c>
      <c r="AG179" s="20"/>
      <c r="AH179" s="20"/>
      <c r="AI179" s="103"/>
    </row>
    <row r="180" spans="1:36" s="76" customFormat="1" ht="31.5" x14ac:dyDescent="0.25">
      <c r="A180" s="15"/>
      <c r="B180" s="62"/>
      <c r="C180" s="63"/>
      <c r="D180" s="63"/>
      <c r="E180" s="13"/>
      <c r="F180" s="77"/>
      <c r="G180" s="64"/>
      <c r="I180" s="16"/>
      <c r="J180" s="16"/>
      <c r="K180" s="16"/>
      <c r="L180" s="64"/>
      <c r="M180" s="16"/>
      <c r="N180" s="64"/>
      <c r="O180" s="29"/>
      <c r="P180" s="64"/>
      <c r="Q180" s="65"/>
      <c r="R180" s="17"/>
      <c r="S180" s="17"/>
      <c r="T180" s="17"/>
      <c r="U180" s="17"/>
      <c r="V180" s="17"/>
      <c r="W180" s="17"/>
      <c r="X180" s="267" t="s">
        <v>50</v>
      </c>
      <c r="Y180" s="246" t="s">
        <v>61</v>
      </c>
      <c r="Z180" s="247" t="s">
        <v>7</v>
      </c>
      <c r="AA180" s="247" t="s">
        <v>35</v>
      </c>
      <c r="AB180" s="296" t="s">
        <v>169</v>
      </c>
      <c r="AC180" s="261" t="s">
        <v>63</v>
      </c>
      <c r="AD180" s="283">
        <v>1839.9</v>
      </c>
      <c r="AE180" s="283">
        <v>3902.6</v>
      </c>
      <c r="AF180" s="283">
        <v>6262.9</v>
      </c>
      <c r="AG180" s="20"/>
      <c r="AH180" s="20"/>
      <c r="AI180" s="103"/>
    </row>
    <row r="181" spans="1:36" s="76" customFormat="1" ht="31.5" x14ac:dyDescent="0.25">
      <c r="A181" s="15"/>
      <c r="B181" s="62"/>
      <c r="C181" s="63"/>
      <c r="D181" s="63"/>
      <c r="E181" s="13"/>
      <c r="F181" s="77"/>
      <c r="G181" s="64"/>
      <c r="H181" s="64"/>
      <c r="I181" s="64"/>
      <c r="J181" s="64"/>
      <c r="K181" s="57"/>
      <c r="L181" s="64"/>
      <c r="M181" s="57"/>
      <c r="N181" s="64"/>
      <c r="O181" s="64"/>
      <c r="P181" s="65"/>
      <c r="Q181" s="17"/>
      <c r="R181" s="17"/>
      <c r="S181" s="17"/>
      <c r="T181" s="17"/>
      <c r="U181" s="17"/>
      <c r="V181" s="17"/>
      <c r="W181" s="17"/>
      <c r="X181" s="267" t="s">
        <v>144</v>
      </c>
      <c r="Y181" s="246" t="s">
        <v>61</v>
      </c>
      <c r="Z181" s="247" t="s">
        <v>7</v>
      </c>
      <c r="AA181" s="247">
        <v>14</v>
      </c>
      <c r="AB181" s="295"/>
      <c r="AC181" s="261"/>
      <c r="AD181" s="283">
        <f t="shared" ref="AD181:AF182" si="42">AD182</f>
        <v>26904.799999999999</v>
      </c>
      <c r="AE181" s="283">
        <f t="shared" si="42"/>
        <v>19744.5</v>
      </c>
      <c r="AF181" s="283">
        <f t="shared" si="42"/>
        <v>28229.8</v>
      </c>
      <c r="AG181" s="20"/>
      <c r="AH181" s="20"/>
      <c r="AI181" s="103"/>
    </row>
    <row r="182" spans="1:36" s="76" customFormat="1" ht="31.5" x14ac:dyDescent="0.25">
      <c r="A182" s="15"/>
      <c r="B182" s="62"/>
      <c r="C182" s="63"/>
      <c r="D182" s="63"/>
      <c r="E182" s="13"/>
      <c r="F182" s="77"/>
      <c r="G182" s="64"/>
      <c r="H182" s="16"/>
      <c r="I182" s="16"/>
      <c r="J182" s="16"/>
      <c r="K182" s="64"/>
      <c r="L182" s="16"/>
      <c r="M182" s="64"/>
      <c r="N182" s="29"/>
      <c r="O182" s="64"/>
      <c r="P182" s="65"/>
      <c r="Q182" s="17"/>
      <c r="R182" s="17"/>
      <c r="S182" s="17"/>
      <c r="T182" s="17"/>
      <c r="U182" s="17"/>
      <c r="V182" s="17"/>
      <c r="W182" s="17"/>
      <c r="X182" s="312" t="s">
        <v>153</v>
      </c>
      <c r="Y182" s="246" t="s">
        <v>61</v>
      </c>
      <c r="Z182" s="247" t="s">
        <v>7</v>
      </c>
      <c r="AA182" s="247">
        <v>14</v>
      </c>
      <c r="AB182" s="295" t="s">
        <v>98</v>
      </c>
      <c r="AC182" s="261"/>
      <c r="AD182" s="283">
        <f t="shared" si="42"/>
        <v>26904.799999999999</v>
      </c>
      <c r="AE182" s="283">
        <f t="shared" si="42"/>
        <v>19744.5</v>
      </c>
      <c r="AF182" s="283">
        <f t="shared" si="42"/>
        <v>28229.8</v>
      </c>
      <c r="AG182" s="20"/>
      <c r="AH182" s="20"/>
      <c r="AI182" s="103"/>
    </row>
    <row r="183" spans="1:36" s="76" customFormat="1" x14ac:dyDescent="0.25">
      <c r="A183" s="15"/>
      <c r="B183" s="62"/>
      <c r="C183" s="63"/>
      <c r="D183" s="63"/>
      <c r="E183" s="13"/>
      <c r="F183" s="77"/>
      <c r="G183" s="64"/>
      <c r="H183" s="16"/>
      <c r="I183" s="16"/>
      <c r="J183" s="16"/>
      <c r="K183" s="64"/>
      <c r="L183" s="16"/>
      <c r="M183" s="64"/>
      <c r="N183" s="29"/>
      <c r="O183" s="64"/>
      <c r="P183" s="65"/>
      <c r="Q183" s="17"/>
      <c r="R183" s="17"/>
      <c r="S183" s="17"/>
      <c r="T183" s="17"/>
      <c r="U183" s="17"/>
      <c r="V183" s="17"/>
      <c r="W183" s="17"/>
      <c r="X183" s="312" t="s">
        <v>154</v>
      </c>
      <c r="Y183" s="246" t="s">
        <v>61</v>
      </c>
      <c r="Z183" s="247" t="s">
        <v>7</v>
      </c>
      <c r="AA183" s="247">
        <v>14</v>
      </c>
      <c r="AB183" s="295" t="s">
        <v>102</v>
      </c>
      <c r="AC183" s="261"/>
      <c r="AD183" s="283">
        <f>AD184+AD188</f>
        <v>26904.799999999999</v>
      </c>
      <c r="AE183" s="283">
        <f>AE184+AE188</f>
        <v>19744.5</v>
      </c>
      <c r="AF183" s="283">
        <f>AF184+AF188</f>
        <v>28229.8</v>
      </c>
      <c r="AG183" s="20"/>
      <c r="AH183" s="20"/>
      <c r="AI183" s="103"/>
    </row>
    <row r="184" spans="1:36" s="76" customFormat="1" ht="31.5" x14ac:dyDescent="0.25">
      <c r="A184" s="15"/>
      <c r="B184" s="62"/>
      <c r="C184" s="63"/>
      <c r="D184" s="63"/>
      <c r="E184" s="13"/>
      <c r="F184" s="77"/>
      <c r="G184" s="64"/>
      <c r="H184" s="16"/>
      <c r="I184" s="16"/>
      <c r="J184" s="16"/>
      <c r="K184" s="64"/>
      <c r="L184" s="16"/>
      <c r="M184" s="64"/>
      <c r="N184" s="29"/>
      <c r="O184" s="64"/>
      <c r="P184" s="65"/>
      <c r="Q184" s="17"/>
      <c r="R184" s="17"/>
      <c r="S184" s="17"/>
      <c r="T184" s="17"/>
      <c r="U184" s="17"/>
      <c r="V184" s="17"/>
      <c r="W184" s="17"/>
      <c r="X184" s="319" t="s">
        <v>155</v>
      </c>
      <c r="Y184" s="246" t="s">
        <v>61</v>
      </c>
      <c r="Z184" s="247" t="s">
        <v>7</v>
      </c>
      <c r="AA184" s="247">
        <v>14</v>
      </c>
      <c r="AB184" s="296" t="s">
        <v>119</v>
      </c>
      <c r="AC184" s="272"/>
      <c r="AD184" s="283">
        <f>AD185</f>
        <v>864.8</v>
      </c>
      <c r="AE184" s="283">
        <f t="shared" ref="AD184:AF186" si="43">AE185</f>
        <v>64.8</v>
      </c>
      <c r="AF184" s="283">
        <f t="shared" si="43"/>
        <v>64.8</v>
      </c>
      <c r="AG184" s="20"/>
      <c r="AH184" s="20"/>
      <c r="AI184" s="103"/>
    </row>
    <row r="185" spans="1:36" s="76" customFormat="1" ht="31.5" x14ac:dyDescent="0.25">
      <c r="A185" s="15"/>
      <c r="B185" s="62"/>
      <c r="C185" s="63"/>
      <c r="D185" s="63"/>
      <c r="E185" s="13"/>
      <c r="F185" s="77"/>
      <c r="G185" s="64"/>
      <c r="H185" s="16"/>
      <c r="I185" s="16"/>
      <c r="J185" s="16"/>
      <c r="K185" s="64"/>
      <c r="L185" s="16"/>
      <c r="M185" s="64"/>
      <c r="N185" s="29"/>
      <c r="O185" s="64"/>
      <c r="P185" s="65"/>
      <c r="Q185" s="17"/>
      <c r="R185" s="17"/>
      <c r="S185" s="17"/>
      <c r="T185" s="17"/>
      <c r="U185" s="17"/>
      <c r="V185" s="17"/>
      <c r="W185" s="17"/>
      <c r="X185" s="319" t="s">
        <v>156</v>
      </c>
      <c r="Y185" s="246" t="s">
        <v>61</v>
      </c>
      <c r="Z185" s="247" t="s">
        <v>7</v>
      </c>
      <c r="AA185" s="247">
        <v>14</v>
      </c>
      <c r="AB185" s="296" t="s">
        <v>157</v>
      </c>
      <c r="AC185" s="272"/>
      <c r="AD185" s="283">
        <f>AD186</f>
        <v>864.8</v>
      </c>
      <c r="AE185" s="283">
        <f t="shared" si="43"/>
        <v>64.8</v>
      </c>
      <c r="AF185" s="283">
        <f t="shared" si="43"/>
        <v>64.8</v>
      </c>
      <c r="AG185" s="20"/>
      <c r="AH185" s="20"/>
      <c r="AI185" s="103"/>
    </row>
    <row r="186" spans="1:36" s="76" customFormat="1" ht="31.5" x14ac:dyDescent="0.25">
      <c r="A186" s="15"/>
      <c r="B186" s="62"/>
      <c r="C186" s="63"/>
      <c r="D186" s="63"/>
      <c r="E186" s="13"/>
      <c r="F186" s="77"/>
      <c r="G186" s="64"/>
      <c r="H186" s="16"/>
      <c r="I186" s="16"/>
      <c r="J186" s="16"/>
      <c r="K186" s="64"/>
      <c r="L186" s="16"/>
      <c r="M186" s="64"/>
      <c r="N186" s="29"/>
      <c r="O186" s="64"/>
      <c r="P186" s="65"/>
      <c r="Q186" s="17"/>
      <c r="R186" s="17"/>
      <c r="S186" s="17"/>
      <c r="T186" s="17"/>
      <c r="U186" s="17"/>
      <c r="V186" s="17"/>
      <c r="W186" s="17"/>
      <c r="X186" s="314" t="s">
        <v>58</v>
      </c>
      <c r="Y186" s="246" t="s">
        <v>61</v>
      </c>
      <c r="Z186" s="247" t="s">
        <v>7</v>
      </c>
      <c r="AA186" s="247">
        <v>14</v>
      </c>
      <c r="AB186" s="296" t="s">
        <v>157</v>
      </c>
      <c r="AC186" s="248">
        <v>600</v>
      </c>
      <c r="AD186" s="283">
        <f t="shared" si="43"/>
        <v>864.8</v>
      </c>
      <c r="AE186" s="283">
        <f t="shared" si="43"/>
        <v>64.8</v>
      </c>
      <c r="AF186" s="283">
        <f t="shared" si="43"/>
        <v>64.8</v>
      </c>
      <c r="AG186" s="20"/>
      <c r="AH186" s="20"/>
      <c r="AI186" s="103"/>
    </row>
    <row r="187" spans="1:36" s="76" customFormat="1" ht="47.25" x14ac:dyDescent="0.25">
      <c r="A187" s="15"/>
      <c r="B187" s="62"/>
      <c r="C187" s="63"/>
      <c r="D187" s="63"/>
      <c r="E187" s="13"/>
      <c r="F187" s="77"/>
      <c r="G187" s="64"/>
      <c r="H187" s="16"/>
      <c r="I187" s="16"/>
      <c r="J187" s="16"/>
      <c r="K187" s="64"/>
      <c r="L187" s="16"/>
      <c r="M187" s="64"/>
      <c r="N187" s="29"/>
      <c r="O187" s="64"/>
      <c r="P187" s="65"/>
      <c r="Q187" s="17"/>
      <c r="R187" s="17"/>
      <c r="S187" s="17"/>
      <c r="T187" s="17"/>
      <c r="U187" s="17"/>
      <c r="V187" s="17"/>
      <c r="W187" s="17"/>
      <c r="X187" s="314" t="s">
        <v>346</v>
      </c>
      <c r="Y187" s="246" t="s">
        <v>61</v>
      </c>
      <c r="Z187" s="247" t="s">
        <v>7</v>
      </c>
      <c r="AA187" s="247">
        <v>14</v>
      </c>
      <c r="AB187" s="296" t="s">
        <v>157</v>
      </c>
      <c r="AC187" s="248">
        <v>630</v>
      </c>
      <c r="AD187" s="283">
        <v>864.8</v>
      </c>
      <c r="AE187" s="283">
        <v>64.8</v>
      </c>
      <c r="AF187" s="283">
        <v>64.8</v>
      </c>
      <c r="AG187" s="20"/>
      <c r="AH187" s="20"/>
      <c r="AI187" s="103"/>
    </row>
    <row r="188" spans="1:36" s="76" customFormat="1" ht="47.25" x14ac:dyDescent="0.25">
      <c r="A188" s="67"/>
      <c r="B188" s="62"/>
      <c r="C188" s="63"/>
      <c r="D188" s="63"/>
      <c r="E188" s="13"/>
      <c r="F188" s="63"/>
      <c r="G188" s="64"/>
      <c r="H188" s="16"/>
      <c r="I188" s="16"/>
      <c r="J188" s="16"/>
      <c r="K188" s="57"/>
      <c r="L188" s="16"/>
      <c r="M188" s="57"/>
      <c r="N188" s="29"/>
      <c r="O188" s="64"/>
      <c r="P188" s="65"/>
      <c r="Q188" s="17"/>
      <c r="R188" s="17"/>
      <c r="S188" s="17"/>
      <c r="T188" s="17"/>
      <c r="U188" s="17"/>
      <c r="V188" s="17"/>
      <c r="X188" s="319" t="s">
        <v>159</v>
      </c>
      <c r="Y188" s="246" t="s">
        <v>61</v>
      </c>
      <c r="Z188" s="247" t="s">
        <v>7</v>
      </c>
      <c r="AA188" s="247" t="s">
        <v>42</v>
      </c>
      <c r="AB188" s="296" t="s">
        <v>160</v>
      </c>
      <c r="AC188" s="248"/>
      <c r="AD188" s="283">
        <f t="shared" ref="AD188:AF189" si="44">AD189</f>
        <v>26040</v>
      </c>
      <c r="AE188" s="283">
        <f t="shared" si="44"/>
        <v>19679.7</v>
      </c>
      <c r="AF188" s="283">
        <f t="shared" si="44"/>
        <v>28165</v>
      </c>
      <c r="AG188" s="20"/>
      <c r="AH188" s="20"/>
      <c r="AI188" s="103"/>
    </row>
    <row r="189" spans="1:36" s="76" customFormat="1" x14ac:dyDescent="0.25">
      <c r="A189" s="67"/>
      <c r="B189" s="62"/>
      <c r="C189" s="63"/>
      <c r="D189" s="63"/>
      <c r="E189" s="13"/>
      <c r="F189" s="63"/>
      <c r="G189" s="64"/>
      <c r="H189" s="16"/>
      <c r="I189" s="16"/>
      <c r="J189" s="16"/>
      <c r="K189" s="57"/>
      <c r="L189" s="16"/>
      <c r="M189" s="57"/>
      <c r="N189" s="29"/>
      <c r="O189" s="64"/>
      <c r="P189" s="65"/>
      <c r="Q189" s="17"/>
      <c r="R189" s="17"/>
      <c r="S189" s="17"/>
      <c r="T189" s="17"/>
      <c r="U189" s="17"/>
      <c r="V189" s="17"/>
      <c r="X189" s="312" t="s">
        <v>161</v>
      </c>
      <c r="Y189" s="246" t="s">
        <v>61</v>
      </c>
      <c r="Z189" s="247" t="s">
        <v>7</v>
      </c>
      <c r="AA189" s="247" t="s">
        <v>42</v>
      </c>
      <c r="AB189" s="296" t="s">
        <v>162</v>
      </c>
      <c r="AC189" s="248"/>
      <c r="AD189" s="283">
        <f t="shared" si="44"/>
        <v>26040</v>
      </c>
      <c r="AE189" s="283">
        <f t="shared" si="44"/>
        <v>19679.7</v>
      </c>
      <c r="AF189" s="283">
        <f t="shared" si="44"/>
        <v>28165</v>
      </c>
      <c r="AG189" s="20"/>
      <c r="AH189" s="20"/>
      <c r="AI189" s="103"/>
    </row>
    <row r="190" spans="1:36" x14ac:dyDescent="0.25">
      <c r="A190" s="69"/>
      <c r="B190" s="62"/>
      <c r="C190" s="63"/>
      <c r="D190" s="63"/>
      <c r="E190" s="13"/>
      <c r="F190" s="78"/>
      <c r="G190" s="64"/>
      <c r="H190" s="28"/>
      <c r="K190" s="57"/>
      <c r="M190" s="57"/>
      <c r="N190" s="29"/>
      <c r="O190" s="30"/>
      <c r="P190" s="65"/>
      <c r="Q190" s="17"/>
      <c r="R190" s="17"/>
      <c r="S190" s="17"/>
      <c r="T190" s="17"/>
      <c r="U190" s="17"/>
      <c r="V190" s="17"/>
      <c r="X190" s="267" t="s">
        <v>116</v>
      </c>
      <c r="Y190" s="246" t="s">
        <v>61</v>
      </c>
      <c r="Z190" s="247" t="s">
        <v>7</v>
      </c>
      <c r="AA190" s="247" t="s">
        <v>42</v>
      </c>
      <c r="AB190" s="296" t="s">
        <v>162</v>
      </c>
      <c r="AC190" s="248">
        <v>200</v>
      </c>
      <c r="AD190" s="283">
        <f>AD191</f>
        <v>26040</v>
      </c>
      <c r="AE190" s="283">
        <f>AE191</f>
        <v>19679.7</v>
      </c>
      <c r="AF190" s="283">
        <f>AF191</f>
        <v>28165</v>
      </c>
      <c r="AG190" s="20"/>
      <c r="AH190" s="20"/>
      <c r="AI190" s="103"/>
    </row>
    <row r="191" spans="1:36" ht="31.5" x14ac:dyDescent="0.25">
      <c r="A191" s="69"/>
      <c r="B191" s="62"/>
      <c r="C191" s="63"/>
      <c r="D191" s="63"/>
      <c r="E191" s="13"/>
      <c r="F191" s="78"/>
      <c r="G191" s="64"/>
      <c r="H191" s="28"/>
      <c r="K191" s="57"/>
      <c r="M191" s="57"/>
      <c r="N191" s="29"/>
      <c r="O191" s="30"/>
      <c r="P191" s="65"/>
      <c r="Q191" s="17"/>
      <c r="R191" s="17"/>
      <c r="S191" s="17"/>
      <c r="T191" s="17"/>
      <c r="U191" s="17"/>
      <c r="V191" s="17"/>
      <c r="X191" s="267" t="s">
        <v>50</v>
      </c>
      <c r="Y191" s="246" t="s">
        <v>61</v>
      </c>
      <c r="Z191" s="247" t="s">
        <v>7</v>
      </c>
      <c r="AA191" s="247" t="s">
        <v>42</v>
      </c>
      <c r="AB191" s="296" t="s">
        <v>162</v>
      </c>
      <c r="AC191" s="248">
        <v>240</v>
      </c>
      <c r="AD191" s="259">
        <v>26040</v>
      </c>
      <c r="AE191" s="259">
        <v>19679.7</v>
      </c>
      <c r="AF191" s="259">
        <v>28165</v>
      </c>
      <c r="AG191" s="120"/>
      <c r="AH191" s="120"/>
      <c r="AI191" s="103"/>
    </row>
    <row r="192" spans="1:36" s="61" customFormat="1" x14ac:dyDescent="0.25">
      <c r="A192" s="52"/>
      <c r="B192" s="53"/>
      <c r="C192" s="55"/>
      <c r="D192" s="55"/>
      <c r="E192" s="56"/>
      <c r="F192" s="56"/>
      <c r="G192" s="57"/>
      <c r="H192" s="57"/>
      <c r="I192" s="57"/>
      <c r="J192" s="57"/>
      <c r="K192" s="57"/>
      <c r="L192" s="57"/>
      <c r="M192" s="57"/>
      <c r="N192" s="57"/>
      <c r="O192" s="79"/>
      <c r="P192" s="57"/>
      <c r="Q192" s="59"/>
      <c r="R192" s="60"/>
      <c r="S192" s="60"/>
      <c r="T192" s="60"/>
      <c r="U192" s="60"/>
      <c r="V192" s="60"/>
      <c r="W192" s="60"/>
      <c r="X192" s="311" t="s">
        <v>43</v>
      </c>
      <c r="Y192" s="241" t="s">
        <v>61</v>
      </c>
      <c r="Z192" s="258" t="s">
        <v>47</v>
      </c>
      <c r="AA192" s="258"/>
      <c r="AB192" s="293"/>
      <c r="AC192" s="264"/>
      <c r="AD192" s="244">
        <f>AD193+AD239+AI1951+AD212+AD224</f>
        <v>150116.4</v>
      </c>
      <c r="AE192" s="244">
        <f>AE193+AE239+AJ1951+AE212+AE224</f>
        <v>106959.8</v>
      </c>
      <c r="AF192" s="244">
        <f>AF193+AF239+AK1951+AF212+AF224</f>
        <v>108960.99999999999</v>
      </c>
      <c r="AG192" s="119"/>
      <c r="AH192" s="119"/>
      <c r="AI192" s="103"/>
    </row>
    <row r="193" spans="1:35" s="76" customFormat="1" x14ac:dyDescent="0.25">
      <c r="A193" s="15"/>
      <c r="B193" s="62"/>
      <c r="C193" s="63"/>
      <c r="D193" s="63"/>
      <c r="E193" s="13"/>
      <c r="F193" s="13"/>
      <c r="G193" s="64"/>
      <c r="H193" s="64"/>
      <c r="I193" s="64"/>
      <c r="J193" s="64"/>
      <c r="K193" s="64"/>
      <c r="L193" s="57"/>
      <c r="M193" s="64"/>
      <c r="N193" s="57"/>
      <c r="O193" s="29"/>
      <c r="P193" s="64"/>
      <c r="Q193" s="65"/>
      <c r="R193" s="17"/>
      <c r="S193" s="17"/>
      <c r="T193" s="17"/>
      <c r="U193" s="17"/>
      <c r="V193" s="17"/>
      <c r="W193" s="17"/>
      <c r="X193" s="267" t="s">
        <v>68</v>
      </c>
      <c r="Y193" s="246" t="s">
        <v>61</v>
      </c>
      <c r="Z193" s="247" t="s">
        <v>47</v>
      </c>
      <c r="AA193" s="247" t="s">
        <v>16</v>
      </c>
      <c r="AB193" s="295"/>
      <c r="AC193" s="272"/>
      <c r="AD193" s="283">
        <f>AD205+AD194</f>
        <v>36536.6</v>
      </c>
      <c r="AE193" s="283">
        <f>AE205+AE194</f>
        <v>36870.5</v>
      </c>
      <c r="AF193" s="283">
        <f>AF205+AF194</f>
        <v>36871.200000000004</v>
      </c>
      <c r="AG193" s="20"/>
      <c r="AH193" s="20"/>
      <c r="AI193" s="103"/>
    </row>
    <row r="194" spans="1:35" s="76" customFormat="1" x14ac:dyDescent="0.25">
      <c r="A194" s="15"/>
      <c r="B194" s="62"/>
      <c r="C194" s="63"/>
      <c r="D194" s="63"/>
      <c r="E194" s="13"/>
      <c r="F194" s="13"/>
      <c r="G194" s="64"/>
      <c r="H194" s="64"/>
      <c r="I194" s="64"/>
      <c r="J194" s="64"/>
      <c r="K194" s="64"/>
      <c r="L194" s="57"/>
      <c r="M194" s="64"/>
      <c r="N194" s="57"/>
      <c r="O194" s="29"/>
      <c r="P194" s="64"/>
      <c r="Q194" s="65"/>
      <c r="R194" s="17"/>
      <c r="S194" s="17"/>
      <c r="T194" s="17"/>
      <c r="U194" s="17"/>
      <c r="V194" s="17"/>
      <c r="W194" s="17"/>
      <c r="X194" s="312" t="s">
        <v>178</v>
      </c>
      <c r="Y194" s="246" t="s">
        <v>61</v>
      </c>
      <c r="Z194" s="256" t="s">
        <v>47</v>
      </c>
      <c r="AA194" s="256" t="s">
        <v>16</v>
      </c>
      <c r="AB194" s="296" t="s">
        <v>108</v>
      </c>
      <c r="AC194" s="257"/>
      <c r="AD194" s="283">
        <f t="shared" ref="AD194:AF199" si="45">AD195</f>
        <v>36535.199999999997</v>
      </c>
      <c r="AE194" s="283">
        <f t="shared" si="45"/>
        <v>36869.9</v>
      </c>
      <c r="AF194" s="283">
        <f t="shared" si="45"/>
        <v>36869.9</v>
      </c>
      <c r="AG194" s="20"/>
      <c r="AH194" s="20"/>
      <c r="AI194" s="103"/>
    </row>
    <row r="195" spans="1:35" s="76" customFormat="1" x14ac:dyDescent="0.25">
      <c r="A195" s="15"/>
      <c r="B195" s="62"/>
      <c r="C195" s="63"/>
      <c r="D195" s="63"/>
      <c r="E195" s="13"/>
      <c r="F195" s="13"/>
      <c r="G195" s="64"/>
      <c r="H195" s="64"/>
      <c r="I195" s="64"/>
      <c r="J195" s="64"/>
      <c r="K195" s="64"/>
      <c r="L195" s="57"/>
      <c r="M195" s="64"/>
      <c r="N195" s="57"/>
      <c r="O195" s="29"/>
      <c r="P195" s="64"/>
      <c r="Q195" s="65"/>
      <c r="R195" s="17"/>
      <c r="S195" s="17"/>
      <c r="T195" s="17"/>
      <c r="U195" s="17"/>
      <c r="V195" s="17"/>
      <c r="W195" s="17"/>
      <c r="X195" s="312" t="s">
        <v>181</v>
      </c>
      <c r="Y195" s="246" t="s">
        <v>61</v>
      </c>
      <c r="Z195" s="256" t="s">
        <v>47</v>
      </c>
      <c r="AA195" s="256" t="s">
        <v>16</v>
      </c>
      <c r="AB195" s="296" t="s">
        <v>182</v>
      </c>
      <c r="AC195" s="257"/>
      <c r="AD195" s="283">
        <f>AD196+AD201</f>
        <v>36535.199999999997</v>
      </c>
      <c r="AE195" s="283">
        <f t="shared" ref="AE195:AF195" si="46">AE196+AE201</f>
        <v>36869.9</v>
      </c>
      <c r="AF195" s="283">
        <f t="shared" si="46"/>
        <v>36869.9</v>
      </c>
      <c r="AG195" s="20"/>
      <c r="AH195" s="20"/>
      <c r="AI195" s="103"/>
    </row>
    <row r="196" spans="1:35" s="76" customFormat="1" ht="31.5" x14ac:dyDescent="0.25">
      <c r="A196" s="15"/>
      <c r="B196" s="62"/>
      <c r="C196" s="63"/>
      <c r="D196" s="63"/>
      <c r="E196" s="13"/>
      <c r="F196" s="13"/>
      <c r="G196" s="64"/>
      <c r="H196" s="64"/>
      <c r="I196" s="64"/>
      <c r="J196" s="64"/>
      <c r="K196" s="64"/>
      <c r="L196" s="57"/>
      <c r="M196" s="64"/>
      <c r="N196" s="57"/>
      <c r="O196" s="29"/>
      <c r="P196" s="64"/>
      <c r="Q196" s="65"/>
      <c r="R196" s="17"/>
      <c r="S196" s="17"/>
      <c r="T196" s="17"/>
      <c r="U196" s="17"/>
      <c r="V196" s="17"/>
      <c r="W196" s="17"/>
      <c r="X196" s="312" t="s">
        <v>183</v>
      </c>
      <c r="Y196" s="246" t="s">
        <v>61</v>
      </c>
      <c r="Z196" s="256" t="s">
        <v>47</v>
      </c>
      <c r="AA196" s="256" t="s">
        <v>16</v>
      </c>
      <c r="AB196" s="296" t="s">
        <v>184</v>
      </c>
      <c r="AC196" s="257"/>
      <c r="AD196" s="283">
        <f t="shared" si="45"/>
        <v>36485.199999999997</v>
      </c>
      <c r="AE196" s="283">
        <f t="shared" si="45"/>
        <v>36819.9</v>
      </c>
      <c r="AF196" s="283">
        <f t="shared" si="45"/>
        <v>36819.9</v>
      </c>
      <c r="AG196" s="20"/>
      <c r="AH196" s="20"/>
      <c r="AI196" s="103"/>
    </row>
    <row r="197" spans="1:35" s="76" customFormat="1" ht="31.5" x14ac:dyDescent="0.25">
      <c r="A197" s="15"/>
      <c r="B197" s="62"/>
      <c r="C197" s="63"/>
      <c r="D197" s="63"/>
      <c r="E197" s="13"/>
      <c r="F197" s="13"/>
      <c r="G197" s="64"/>
      <c r="H197" s="64"/>
      <c r="I197" s="64"/>
      <c r="J197" s="64"/>
      <c r="K197" s="64"/>
      <c r="L197" s="57"/>
      <c r="M197" s="64"/>
      <c r="N197" s="57"/>
      <c r="O197" s="29"/>
      <c r="P197" s="64"/>
      <c r="Q197" s="65"/>
      <c r="R197" s="17"/>
      <c r="S197" s="17"/>
      <c r="T197" s="17"/>
      <c r="U197" s="17"/>
      <c r="V197" s="17"/>
      <c r="W197" s="17"/>
      <c r="X197" s="319" t="s">
        <v>195</v>
      </c>
      <c r="Y197" s="246" t="s">
        <v>61</v>
      </c>
      <c r="Z197" s="256" t="s">
        <v>47</v>
      </c>
      <c r="AA197" s="256" t="s">
        <v>16</v>
      </c>
      <c r="AB197" s="298" t="s">
        <v>196</v>
      </c>
      <c r="AC197" s="257"/>
      <c r="AD197" s="283">
        <f t="shared" si="45"/>
        <v>36485.199999999997</v>
      </c>
      <c r="AE197" s="283">
        <f t="shared" si="45"/>
        <v>36819.9</v>
      </c>
      <c r="AF197" s="283">
        <f t="shared" si="45"/>
        <v>36819.9</v>
      </c>
      <c r="AG197" s="20"/>
      <c r="AH197" s="20"/>
      <c r="AI197" s="103"/>
    </row>
    <row r="198" spans="1:35" s="76" customFormat="1" ht="47.25" x14ac:dyDescent="0.25">
      <c r="A198" s="15"/>
      <c r="B198" s="62"/>
      <c r="C198" s="63"/>
      <c r="D198" s="63"/>
      <c r="E198" s="13"/>
      <c r="F198" s="13"/>
      <c r="G198" s="64"/>
      <c r="H198" s="64"/>
      <c r="I198" s="64"/>
      <c r="J198" s="64"/>
      <c r="K198" s="64"/>
      <c r="L198" s="57"/>
      <c r="M198" s="64"/>
      <c r="N198" s="57"/>
      <c r="O198" s="29"/>
      <c r="P198" s="64"/>
      <c r="Q198" s="65"/>
      <c r="R198" s="17"/>
      <c r="S198" s="17"/>
      <c r="T198" s="17"/>
      <c r="U198" s="17"/>
      <c r="V198" s="17"/>
      <c r="W198" s="17"/>
      <c r="X198" s="319" t="s">
        <v>351</v>
      </c>
      <c r="Y198" s="246" t="s">
        <v>61</v>
      </c>
      <c r="Z198" s="256" t="s">
        <v>47</v>
      </c>
      <c r="AA198" s="256" t="s">
        <v>16</v>
      </c>
      <c r="AB198" s="298" t="s">
        <v>303</v>
      </c>
      <c r="AC198" s="257"/>
      <c r="AD198" s="283">
        <f t="shared" si="45"/>
        <v>36485.199999999997</v>
      </c>
      <c r="AE198" s="283">
        <f t="shared" si="45"/>
        <v>36819.9</v>
      </c>
      <c r="AF198" s="283">
        <f t="shared" si="45"/>
        <v>36819.9</v>
      </c>
      <c r="AG198" s="20"/>
      <c r="AH198" s="20"/>
      <c r="AI198" s="103"/>
    </row>
    <row r="199" spans="1:35" s="76" customFormat="1" ht="31.5" x14ac:dyDescent="0.25">
      <c r="A199" s="15"/>
      <c r="B199" s="62"/>
      <c r="C199" s="63"/>
      <c r="D199" s="63"/>
      <c r="E199" s="13"/>
      <c r="F199" s="13"/>
      <c r="G199" s="64"/>
      <c r="H199" s="64"/>
      <c r="I199" s="64"/>
      <c r="J199" s="64"/>
      <c r="K199" s="64"/>
      <c r="L199" s="57"/>
      <c r="M199" s="64"/>
      <c r="N199" s="57"/>
      <c r="O199" s="29"/>
      <c r="P199" s="64"/>
      <c r="Q199" s="65"/>
      <c r="R199" s="17"/>
      <c r="S199" s="17"/>
      <c r="T199" s="17"/>
      <c r="U199" s="17"/>
      <c r="V199" s="17"/>
      <c r="W199" s="17"/>
      <c r="X199" s="314" t="s">
        <v>58</v>
      </c>
      <c r="Y199" s="246" t="s">
        <v>61</v>
      </c>
      <c r="Z199" s="256" t="s">
        <v>47</v>
      </c>
      <c r="AA199" s="256" t="s">
        <v>16</v>
      </c>
      <c r="AB199" s="298" t="s">
        <v>303</v>
      </c>
      <c r="AC199" s="257">
        <v>600</v>
      </c>
      <c r="AD199" s="283">
        <f t="shared" si="45"/>
        <v>36485.199999999997</v>
      </c>
      <c r="AE199" s="283">
        <f t="shared" si="45"/>
        <v>36819.9</v>
      </c>
      <c r="AF199" s="283">
        <f t="shared" si="45"/>
        <v>36819.9</v>
      </c>
      <c r="AG199" s="20"/>
      <c r="AH199" s="20"/>
      <c r="AI199" s="103"/>
    </row>
    <row r="200" spans="1:35" s="76" customFormat="1" x14ac:dyDescent="0.25">
      <c r="A200" s="15"/>
      <c r="B200" s="62"/>
      <c r="C200" s="63"/>
      <c r="D200" s="63"/>
      <c r="E200" s="13"/>
      <c r="F200" s="13"/>
      <c r="G200" s="64"/>
      <c r="H200" s="64"/>
      <c r="I200" s="64"/>
      <c r="J200" s="64"/>
      <c r="K200" s="64"/>
      <c r="L200" s="57"/>
      <c r="M200" s="64"/>
      <c r="N200" s="57"/>
      <c r="O200" s="29"/>
      <c r="P200" s="64"/>
      <c r="Q200" s="65"/>
      <c r="R200" s="17"/>
      <c r="S200" s="17"/>
      <c r="T200" s="17"/>
      <c r="U200" s="17"/>
      <c r="V200" s="17"/>
      <c r="W200" s="17"/>
      <c r="X200" s="314" t="s">
        <v>59</v>
      </c>
      <c r="Y200" s="246" t="s">
        <v>61</v>
      </c>
      <c r="Z200" s="256" t="s">
        <v>47</v>
      </c>
      <c r="AA200" s="256" t="s">
        <v>16</v>
      </c>
      <c r="AB200" s="298" t="s">
        <v>303</v>
      </c>
      <c r="AC200" s="257">
        <v>610</v>
      </c>
      <c r="AD200" s="283">
        <v>36485.199999999997</v>
      </c>
      <c r="AE200" s="283">
        <v>36819.9</v>
      </c>
      <c r="AF200" s="283">
        <v>36819.9</v>
      </c>
      <c r="AG200" s="20"/>
      <c r="AH200" s="20"/>
      <c r="AI200" s="103"/>
    </row>
    <row r="201" spans="1:35" s="76" customFormat="1" ht="31.5" x14ac:dyDescent="0.25">
      <c r="A201" s="15"/>
      <c r="B201" s="62"/>
      <c r="C201" s="63"/>
      <c r="D201" s="63"/>
      <c r="E201" s="13"/>
      <c r="F201" s="13"/>
      <c r="G201" s="64"/>
      <c r="H201" s="64"/>
      <c r="I201" s="64"/>
      <c r="J201" s="64"/>
      <c r="K201" s="64"/>
      <c r="L201" s="57"/>
      <c r="M201" s="64"/>
      <c r="N201" s="57"/>
      <c r="O201" s="29"/>
      <c r="P201" s="64"/>
      <c r="Q201" s="65"/>
      <c r="R201" s="17"/>
      <c r="S201" s="17"/>
      <c r="T201" s="17"/>
      <c r="U201" s="17"/>
      <c r="V201" s="17"/>
      <c r="W201" s="17"/>
      <c r="X201" s="219" t="s">
        <v>505</v>
      </c>
      <c r="Y201" s="246" t="s">
        <v>61</v>
      </c>
      <c r="Z201" s="256" t="s">
        <v>47</v>
      </c>
      <c r="AA201" s="256" t="s">
        <v>16</v>
      </c>
      <c r="AB201" s="177" t="s">
        <v>506</v>
      </c>
      <c r="AC201" s="352"/>
      <c r="AD201" s="283">
        <f>AD202</f>
        <v>50</v>
      </c>
      <c r="AE201" s="283">
        <f t="shared" ref="AE201:AF203" si="47">AE202</f>
        <v>50</v>
      </c>
      <c r="AF201" s="283">
        <f t="shared" si="47"/>
        <v>50</v>
      </c>
      <c r="AG201" s="20"/>
      <c r="AH201" s="20"/>
      <c r="AI201" s="103"/>
    </row>
    <row r="202" spans="1:35" s="76" customFormat="1" ht="78.75" x14ac:dyDescent="0.25">
      <c r="A202" s="15"/>
      <c r="B202" s="62"/>
      <c r="C202" s="63"/>
      <c r="D202" s="63"/>
      <c r="E202" s="13"/>
      <c r="F202" s="13"/>
      <c r="G202" s="64"/>
      <c r="H202" s="64"/>
      <c r="I202" s="64"/>
      <c r="J202" s="64"/>
      <c r="K202" s="64"/>
      <c r="L202" s="57"/>
      <c r="M202" s="64"/>
      <c r="N202" s="57"/>
      <c r="O202" s="29"/>
      <c r="P202" s="64"/>
      <c r="Q202" s="65"/>
      <c r="R202" s="17"/>
      <c r="S202" s="17"/>
      <c r="T202" s="17"/>
      <c r="U202" s="17"/>
      <c r="V202" s="17"/>
      <c r="W202" s="17"/>
      <c r="X202" s="219" t="s">
        <v>385</v>
      </c>
      <c r="Y202" s="246" t="s">
        <v>61</v>
      </c>
      <c r="Z202" s="256" t="s">
        <v>47</v>
      </c>
      <c r="AA202" s="256" t="s">
        <v>16</v>
      </c>
      <c r="AB202" s="177" t="s">
        <v>507</v>
      </c>
      <c r="AC202" s="352"/>
      <c r="AD202" s="283">
        <f>AD203</f>
        <v>50</v>
      </c>
      <c r="AE202" s="283">
        <f t="shared" si="47"/>
        <v>50</v>
      </c>
      <c r="AF202" s="283">
        <f t="shared" si="47"/>
        <v>50</v>
      </c>
      <c r="AG202" s="20"/>
      <c r="AH202" s="20"/>
      <c r="AI202" s="103"/>
    </row>
    <row r="203" spans="1:35" s="76" customFormat="1" ht="31.5" x14ac:dyDescent="0.25">
      <c r="A203" s="15"/>
      <c r="B203" s="62"/>
      <c r="C203" s="63"/>
      <c r="D203" s="63"/>
      <c r="E203" s="13"/>
      <c r="F203" s="13"/>
      <c r="G203" s="64"/>
      <c r="H203" s="64"/>
      <c r="I203" s="64"/>
      <c r="J203" s="64"/>
      <c r="K203" s="64"/>
      <c r="L203" s="57"/>
      <c r="M203" s="64"/>
      <c r="N203" s="57"/>
      <c r="O203" s="29"/>
      <c r="P203" s="64"/>
      <c r="Q203" s="65"/>
      <c r="R203" s="17"/>
      <c r="S203" s="17"/>
      <c r="T203" s="17"/>
      <c r="U203" s="17"/>
      <c r="V203" s="17"/>
      <c r="W203" s="17"/>
      <c r="X203" s="314" t="s">
        <v>58</v>
      </c>
      <c r="Y203" s="246" t="s">
        <v>61</v>
      </c>
      <c r="Z203" s="256" t="s">
        <v>47</v>
      </c>
      <c r="AA203" s="256" t="s">
        <v>16</v>
      </c>
      <c r="AB203" s="106" t="s">
        <v>507</v>
      </c>
      <c r="AC203" s="257">
        <v>600</v>
      </c>
      <c r="AD203" s="283">
        <f>AD204</f>
        <v>50</v>
      </c>
      <c r="AE203" s="283">
        <f t="shared" si="47"/>
        <v>50</v>
      </c>
      <c r="AF203" s="283">
        <f t="shared" si="47"/>
        <v>50</v>
      </c>
      <c r="AG203" s="20"/>
      <c r="AH203" s="20"/>
      <c r="AI203" s="103"/>
    </row>
    <row r="204" spans="1:35" s="76" customFormat="1" x14ac:dyDescent="0.25">
      <c r="A204" s="15"/>
      <c r="B204" s="62"/>
      <c r="C204" s="63"/>
      <c r="D204" s="63"/>
      <c r="E204" s="13"/>
      <c r="F204" s="13"/>
      <c r="G204" s="64"/>
      <c r="H204" s="64"/>
      <c r="I204" s="64"/>
      <c r="J204" s="64"/>
      <c r="K204" s="64"/>
      <c r="L204" s="57"/>
      <c r="M204" s="64"/>
      <c r="N204" s="57"/>
      <c r="O204" s="29"/>
      <c r="P204" s="64"/>
      <c r="Q204" s="65"/>
      <c r="R204" s="17"/>
      <c r="S204" s="17"/>
      <c r="T204" s="17"/>
      <c r="U204" s="17"/>
      <c r="V204" s="17"/>
      <c r="W204" s="17"/>
      <c r="X204" s="314" t="s">
        <v>59</v>
      </c>
      <c r="Y204" s="246" t="s">
        <v>61</v>
      </c>
      <c r="Z204" s="256" t="s">
        <v>47</v>
      </c>
      <c r="AA204" s="256" t="s">
        <v>16</v>
      </c>
      <c r="AB204" s="106" t="s">
        <v>507</v>
      </c>
      <c r="AC204" s="257">
        <v>610</v>
      </c>
      <c r="AD204" s="283">
        <v>50</v>
      </c>
      <c r="AE204" s="283">
        <v>50</v>
      </c>
      <c r="AF204" s="283">
        <v>50</v>
      </c>
      <c r="AG204" s="20"/>
      <c r="AH204" s="20"/>
      <c r="AI204" s="103"/>
    </row>
    <row r="205" spans="1:35" s="76" customFormat="1" ht="31.5" x14ac:dyDescent="0.25">
      <c r="A205" s="15"/>
      <c r="B205" s="62"/>
      <c r="C205" s="63"/>
      <c r="D205" s="63"/>
      <c r="E205" s="13"/>
      <c r="F205" s="13"/>
      <c r="G205" s="64"/>
      <c r="H205" s="64"/>
      <c r="I205" s="64"/>
      <c r="J205" s="64"/>
      <c r="K205" s="64"/>
      <c r="L205" s="57"/>
      <c r="M205" s="64"/>
      <c r="N205" s="57"/>
      <c r="O205" s="29"/>
      <c r="P205" s="64"/>
      <c r="Q205" s="65"/>
      <c r="R205" s="17"/>
      <c r="S205" s="17"/>
      <c r="T205" s="17"/>
      <c r="U205" s="17"/>
      <c r="V205" s="17"/>
      <c r="W205" s="17"/>
      <c r="X205" s="312" t="s">
        <v>218</v>
      </c>
      <c r="Y205" s="246" t="s">
        <v>61</v>
      </c>
      <c r="Z205" s="247" t="s">
        <v>47</v>
      </c>
      <c r="AA205" s="247" t="s">
        <v>16</v>
      </c>
      <c r="AB205" s="296" t="s">
        <v>219</v>
      </c>
      <c r="AC205" s="272"/>
      <c r="AD205" s="283">
        <f>AD206</f>
        <v>1.4</v>
      </c>
      <c r="AE205" s="283">
        <f>AE206</f>
        <v>0.6</v>
      </c>
      <c r="AF205" s="283">
        <f>AF206</f>
        <v>1.3</v>
      </c>
      <c r="AG205" s="20"/>
      <c r="AH205" s="20"/>
      <c r="AI205" s="103"/>
    </row>
    <row r="206" spans="1:35" s="76" customFormat="1" x14ac:dyDescent="0.25">
      <c r="A206" s="67"/>
      <c r="B206" s="62"/>
      <c r="C206" s="63"/>
      <c r="D206" s="63"/>
      <c r="E206" s="13"/>
      <c r="F206" s="63"/>
      <c r="G206" s="64"/>
      <c r="I206" s="16"/>
      <c r="J206" s="16"/>
      <c r="K206" s="16"/>
      <c r="L206" s="57"/>
      <c r="M206" s="16"/>
      <c r="N206" s="57"/>
      <c r="O206" s="29"/>
      <c r="P206" s="64"/>
      <c r="Q206" s="65"/>
      <c r="R206" s="17"/>
      <c r="S206" s="17"/>
      <c r="T206" s="17"/>
      <c r="U206" s="17"/>
      <c r="V206" s="17"/>
      <c r="W206" s="17"/>
      <c r="X206" s="312" t="s">
        <v>220</v>
      </c>
      <c r="Y206" s="246" t="s">
        <v>61</v>
      </c>
      <c r="Z206" s="247" t="s">
        <v>47</v>
      </c>
      <c r="AA206" s="247" t="s">
        <v>16</v>
      </c>
      <c r="AB206" s="296" t="s">
        <v>221</v>
      </c>
      <c r="AC206" s="248"/>
      <c r="AD206" s="283">
        <f t="shared" ref="AD206:AF208" si="48">AD207</f>
        <v>1.4</v>
      </c>
      <c r="AE206" s="283">
        <f t="shared" si="48"/>
        <v>0.6</v>
      </c>
      <c r="AF206" s="283">
        <f t="shared" si="48"/>
        <v>1.3</v>
      </c>
      <c r="AG206" s="20"/>
      <c r="AH206" s="20"/>
      <c r="AI206" s="103"/>
    </row>
    <row r="207" spans="1:35" s="76" customFormat="1" x14ac:dyDescent="0.25">
      <c r="A207" s="67"/>
      <c r="B207" s="62"/>
      <c r="C207" s="63"/>
      <c r="D207" s="63"/>
      <c r="E207" s="13"/>
      <c r="F207" s="63"/>
      <c r="G207" s="64"/>
      <c r="I207" s="16"/>
      <c r="J207" s="16"/>
      <c r="K207" s="16"/>
      <c r="L207" s="57"/>
      <c r="M207" s="16"/>
      <c r="N207" s="57"/>
      <c r="O207" s="29"/>
      <c r="P207" s="64"/>
      <c r="Q207" s="65"/>
      <c r="R207" s="17"/>
      <c r="S207" s="17"/>
      <c r="T207" s="17"/>
      <c r="U207" s="17"/>
      <c r="V207" s="17"/>
      <c r="W207" s="17"/>
      <c r="X207" s="319" t="s">
        <v>404</v>
      </c>
      <c r="Y207" s="246" t="s">
        <v>61</v>
      </c>
      <c r="Z207" s="247" t="s">
        <v>47</v>
      </c>
      <c r="AA207" s="247" t="s">
        <v>16</v>
      </c>
      <c r="AB207" s="296" t="s">
        <v>323</v>
      </c>
      <c r="AC207" s="248"/>
      <c r="AD207" s="283">
        <f t="shared" si="48"/>
        <v>1.4</v>
      </c>
      <c r="AE207" s="283">
        <f t="shared" si="48"/>
        <v>0.6</v>
      </c>
      <c r="AF207" s="283">
        <f t="shared" si="48"/>
        <v>1.3</v>
      </c>
      <c r="AG207" s="20"/>
      <c r="AH207" s="20"/>
      <c r="AI207" s="103"/>
    </row>
    <row r="208" spans="1:35" s="76" customFormat="1" ht="31.5" x14ac:dyDescent="0.25">
      <c r="A208" s="67"/>
      <c r="B208" s="62"/>
      <c r="C208" s="63"/>
      <c r="D208" s="63"/>
      <c r="E208" s="13"/>
      <c r="F208" s="63"/>
      <c r="G208" s="64"/>
      <c r="H208" s="64"/>
      <c r="I208" s="64"/>
      <c r="J208" s="64"/>
      <c r="K208" s="64"/>
      <c r="L208" s="57"/>
      <c r="M208" s="64"/>
      <c r="N208" s="57"/>
      <c r="O208" s="29"/>
      <c r="P208" s="64"/>
      <c r="Q208" s="65"/>
      <c r="R208" s="17"/>
      <c r="S208" s="17"/>
      <c r="T208" s="17"/>
      <c r="U208" s="17"/>
      <c r="V208" s="17"/>
      <c r="W208" s="17"/>
      <c r="X208" s="319" t="s">
        <v>754</v>
      </c>
      <c r="Y208" s="246" t="s">
        <v>61</v>
      </c>
      <c r="Z208" s="247" t="s">
        <v>47</v>
      </c>
      <c r="AA208" s="247" t="s">
        <v>16</v>
      </c>
      <c r="AB208" s="296" t="s">
        <v>324</v>
      </c>
      <c r="AC208" s="248"/>
      <c r="AD208" s="283">
        <f>AD209</f>
        <v>1.4</v>
      </c>
      <c r="AE208" s="283">
        <f t="shared" si="48"/>
        <v>0.6</v>
      </c>
      <c r="AF208" s="283">
        <f t="shared" si="48"/>
        <v>1.3</v>
      </c>
      <c r="AG208" s="20"/>
      <c r="AH208" s="20"/>
      <c r="AI208" s="103"/>
    </row>
    <row r="209" spans="1:35" s="76" customFormat="1" ht="47.25" x14ac:dyDescent="0.25">
      <c r="A209" s="67"/>
      <c r="B209" s="62"/>
      <c r="C209" s="63"/>
      <c r="D209" s="63"/>
      <c r="E209" s="13"/>
      <c r="F209" s="63"/>
      <c r="G209" s="64"/>
      <c r="H209" s="64"/>
      <c r="I209" s="64"/>
      <c r="J209" s="64"/>
      <c r="K209" s="64"/>
      <c r="L209" s="57"/>
      <c r="M209" s="64"/>
      <c r="N209" s="57"/>
      <c r="O209" s="29"/>
      <c r="P209" s="64"/>
      <c r="Q209" s="65"/>
      <c r="R209" s="17"/>
      <c r="S209" s="17"/>
      <c r="T209" s="17"/>
      <c r="U209" s="17"/>
      <c r="V209" s="17"/>
      <c r="W209" s="17"/>
      <c r="X209" s="319" t="s">
        <v>305</v>
      </c>
      <c r="Y209" s="246" t="s">
        <v>61</v>
      </c>
      <c r="Z209" s="247" t="s">
        <v>47</v>
      </c>
      <c r="AA209" s="247" t="s">
        <v>16</v>
      </c>
      <c r="AB209" s="296" t="s">
        <v>325</v>
      </c>
      <c r="AC209" s="248"/>
      <c r="AD209" s="283">
        <f t="shared" ref="AD209:AF210" si="49">AD210</f>
        <v>1.4</v>
      </c>
      <c r="AE209" s="283">
        <f t="shared" si="49"/>
        <v>0.6</v>
      </c>
      <c r="AF209" s="283">
        <f t="shared" si="49"/>
        <v>1.3</v>
      </c>
      <c r="AG209" s="20"/>
      <c r="AH209" s="20"/>
      <c r="AI209" s="103"/>
    </row>
    <row r="210" spans="1:35" s="76" customFormat="1" x14ac:dyDescent="0.25">
      <c r="A210" s="67"/>
      <c r="B210" s="62"/>
      <c r="C210" s="63"/>
      <c r="D210" s="63"/>
      <c r="E210" s="13"/>
      <c r="F210" s="63"/>
      <c r="G210" s="64"/>
      <c r="H210" s="64"/>
      <c r="I210" s="64"/>
      <c r="J210" s="64"/>
      <c r="K210" s="64"/>
      <c r="L210" s="57"/>
      <c r="M210" s="64"/>
      <c r="N210" s="57"/>
      <c r="O210" s="29"/>
      <c r="P210" s="64"/>
      <c r="Q210" s="65"/>
      <c r="R210" s="17"/>
      <c r="S210" s="17"/>
      <c r="T210" s="17"/>
      <c r="U210" s="17"/>
      <c r="V210" s="17"/>
      <c r="W210" s="17"/>
      <c r="X210" s="267" t="s">
        <v>116</v>
      </c>
      <c r="Y210" s="246" t="s">
        <v>61</v>
      </c>
      <c r="Z210" s="247" t="s">
        <v>47</v>
      </c>
      <c r="AA210" s="247" t="s">
        <v>16</v>
      </c>
      <c r="AB210" s="296" t="s">
        <v>325</v>
      </c>
      <c r="AC210" s="248">
        <v>200</v>
      </c>
      <c r="AD210" s="283">
        <f t="shared" si="49"/>
        <v>1.4</v>
      </c>
      <c r="AE210" s="283">
        <f t="shared" si="49"/>
        <v>0.6</v>
      </c>
      <c r="AF210" s="283">
        <f t="shared" si="49"/>
        <v>1.3</v>
      </c>
      <c r="AG210" s="20"/>
      <c r="AH210" s="20"/>
      <c r="AI210" s="103"/>
    </row>
    <row r="211" spans="1:35" s="76" customFormat="1" ht="31.5" x14ac:dyDescent="0.25">
      <c r="A211" s="67"/>
      <c r="B211" s="62"/>
      <c r="C211" s="63"/>
      <c r="D211" s="63"/>
      <c r="E211" s="13"/>
      <c r="F211" s="63"/>
      <c r="G211" s="64"/>
      <c r="H211" s="64"/>
      <c r="I211" s="64"/>
      <c r="J211" s="64"/>
      <c r="K211" s="64"/>
      <c r="L211" s="57"/>
      <c r="M211" s="64"/>
      <c r="N211" s="57"/>
      <c r="O211" s="29"/>
      <c r="P211" s="64"/>
      <c r="Q211" s="65"/>
      <c r="R211" s="17"/>
      <c r="S211" s="17"/>
      <c r="T211" s="17"/>
      <c r="U211" s="17"/>
      <c r="V211" s="17"/>
      <c r="W211" s="17"/>
      <c r="X211" s="267" t="s">
        <v>50</v>
      </c>
      <c r="Y211" s="246" t="s">
        <v>61</v>
      </c>
      <c r="Z211" s="247" t="s">
        <v>47</v>
      </c>
      <c r="AA211" s="247" t="s">
        <v>16</v>
      </c>
      <c r="AB211" s="296" t="s">
        <v>325</v>
      </c>
      <c r="AC211" s="248">
        <v>240</v>
      </c>
      <c r="AD211" s="283">
        <v>1.4</v>
      </c>
      <c r="AE211" s="283">
        <v>0.6</v>
      </c>
      <c r="AF211" s="283">
        <v>1.3</v>
      </c>
      <c r="AG211" s="20"/>
      <c r="AH211" s="20"/>
      <c r="AI211" s="103"/>
    </row>
    <row r="212" spans="1:35" s="76" customFormat="1" ht="18.75" x14ac:dyDescent="0.3">
      <c r="A212" s="80"/>
      <c r="B212" s="62"/>
      <c r="C212" s="63"/>
      <c r="D212" s="63"/>
      <c r="E212" s="13"/>
      <c r="F212" s="63"/>
      <c r="G212" s="64"/>
      <c r="I212" s="16"/>
      <c r="J212" s="16"/>
      <c r="K212" s="16"/>
      <c r="L212" s="57"/>
      <c r="M212" s="16"/>
      <c r="N212" s="57"/>
      <c r="O212" s="29"/>
      <c r="P212" s="64"/>
      <c r="Q212" s="65"/>
      <c r="R212" s="17"/>
      <c r="S212" s="17"/>
      <c r="T212" s="17"/>
      <c r="U212" s="17"/>
      <c r="V212" s="17"/>
      <c r="X212" s="267" t="s">
        <v>89</v>
      </c>
      <c r="Y212" s="255" t="s">
        <v>61</v>
      </c>
      <c r="Z212" s="247" t="s">
        <v>47</v>
      </c>
      <c r="AA212" s="247" t="s">
        <v>22</v>
      </c>
      <c r="AB212" s="301"/>
      <c r="AC212" s="273"/>
      <c r="AD212" s="283">
        <f t="shared" ref="AD212:AF212" si="50">AD213</f>
        <v>109368</v>
      </c>
      <c r="AE212" s="283">
        <f t="shared" si="50"/>
        <v>65799.5</v>
      </c>
      <c r="AF212" s="283">
        <f t="shared" si="50"/>
        <v>67684.899999999994</v>
      </c>
      <c r="AG212" s="20"/>
      <c r="AH212" s="20"/>
      <c r="AI212" s="103"/>
    </row>
    <row r="213" spans="1:35" s="76" customFormat="1" ht="31.5" x14ac:dyDescent="0.25">
      <c r="A213" s="80"/>
      <c r="B213" s="62"/>
      <c r="C213" s="63"/>
      <c r="D213" s="63"/>
      <c r="E213" s="13"/>
      <c r="F213" s="63"/>
      <c r="G213" s="64"/>
      <c r="I213" s="16"/>
      <c r="J213" s="16"/>
      <c r="K213" s="16"/>
      <c r="L213" s="57"/>
      <c r="M213" s="16"/>
      <c r="N213" s="57"/>
      <c r="O213" s="29"/>
      <c r="P213" s="64"/>
      <c r="Q213" s="65"/>
      <c r="R213" s="17"/>
      <c r="S213" s="17"/>
      <c r="T213" s="17"/>
      <c r="U213" s="17"/>
      <c r="V213" s="17"/>
      <c r="X213" s="312" t="s">
        <v>218</v>
      </c>
      <c r="Y213" s="246" t="s">
        <v>61</v>
      </c>
      <c r="Z213" s="260" t="s">
        <v>47</v>
      </c>
      <c r="AA213" s="260" t="s">
        <v>22</v>
      </c>
      <c r="AB213" s="296" t="s">
        <v>219</v>
      </c>
      <c r="AC213" s="272"/>
      <c r="AD213" s="283">
        <f>AD219+AD214</f>
        <v>109368</v>
      </c>
      <c r="AE213" s="283">
        <f t="shared" ref="AE213:AF213" si="51">AE219+AE214</f>
        <v>65799.5</v>
      </c>
      <c r="AF213" s="283">
        <f t="shared" si="51"/>
        <v>67684.899999999994</v>
      </c>
      <c r="AG213" s="20"/>
      <c r="AH213" s="20"/>
      <c r="AI213" s="103"/>
    </row>
    <row r="214" spans="1:35" s="76" customFormat="1" x14ac:dyDescent="0.25">
      <c r="A214" s="80"/>
      <c r="B214" s="62"/>
      <c r="C214" s="63"/>
      <c r="D214" s="63"/>
      <c r="E214" s="13"/>
      <c r="F214" s="63"/>
      <c r="G214" s="64"/>
      <c r="I214" s="16"/>
      <c r="J214" s="16"/>
      <c r="K214" s="16"/>
      <c r="L214" s="57"/>
      <c r="M214" s="16"/>
      <c r="N214" s="57"/>
      <c r="O214" s="29"/>
      <c r="P214" s="64"/>
      <c r="Q214" s="65"/>
      <c r="R214" s="17"/>
      <c r="S214" s="17"/>
      <c r="T214" s="17"/>
      <c r="U214" s="17"/>
      <c r="V214" s="17"/>
      <c r="X214" s="319" t="s">
        <v>633</v>
      </c>
      <c r="Y214" s="246" t="s">
        <v>61</v>
      </c>
      <c r="Z214" s="260" t="s">
        <v>47</v>
      </c>
      <c r="AA214" s="260" t="s">
        <v>22</v>
      </c>
      <c r="AB214" s="296" t="s">
        <v>632</v>
      </c>
      <c r="AC214" s="248"/>
      <c r="AD214" s="283">
        <f t="shared" ref="AD214:AF216" si="52">AD215</f>
        <v>20856</v>
      </c>
      <c r="AE214" s="283">
        <f t="shared" si="52"/>
        <v>10102.4</v>
      </c>
      <c r="AF214" s="283">
        <f t="shared" si="52"/>
        <v>10466</v>
      </c>
      <c r="AG214" s="20"/>
      <c r="AH214" s="20"/>
      <c r="AI214" s="103"/>
    </row>
    <row r="215" spans="1:35" s="76" customFormat="1" x14ac:dyDescent="0.25">
      <c r="A215" s="80"/>
      <c r="B215" s="62"/>
      <c r="C215" s="63"/>
      <c r="D215" s="63"/>
      <c r="E215" s="13"/>
      <c r="F215" s="63"/>
      <c r="G215" s="64"/>
      <c r="I215" s="16"/>
      <c r="J215" s="16"/>
      <c r="K215" s="16"/>
      <c r="L215" s="57"/>
      <c r="M215" s="16"/>
      <c r="N215" s="57"/>
      <c r="O215" s="29"/>
      <c r="P215" s="64"/>
      <c r="Q215" s="65"/>
      <c r="R215" s="17"/>
      <c r="S215" s="17"/>
      <c r="T215" s="17"/>
      <c r="U215" s="17"/>
      <c r="V215" s="17"/>
      <c r="X215" s="267" t="s">
        <v>634</v>
      </c>
      <c r="Y215" s="246" t="s">
        <v>61</v>
      </c>
      <c r="Z215" s="260" t="s">
        <v>47</v>
      </c>
      <c r="AA215" s="260" t="s">
        <v>22</v>
      </c>
      <c r="AB215" s="296" t="s">
        <v>635</v>
      </c>
      <c r="AC215" s="248"/>
      <c r="AD215" s="283">
        <f t="shared" si="52"/>
        <v>20856</v>
      </c>
      <c r="AE215" s="283">
        <f t="shared" si="52"/>
        <v>10102.4</v>
      </c>
      <c r="AF215" s="283">
        <f t="shared" si="52"/>
        <v>10466</v>
      </c>
      <c r="AG215" s="20"/>
      <c r="AH215" s="20"/>
      <c r="AI215" s="103"/>
    </row>
    <row r="216" spans="1:35" s="76" customFormat="1" x14ac:dyDescent="0.25">
      <c r="A216" s="80"/>
      <c r="B216" s="62"/>
      <c r="C216" s="63"/>
      <c r="D216" s="63"/>
      <c r="E216" s="13"/>
      <c r="F216" s="63"/>
      <c r="G216" s="64"/>
      <c r="I216" s="16"/>
      <c r="J216" s="16"/>
      <c r="K216" s="16"/>
      <c r="L216" s="57"/>
      <c r="M216" s="16"/>
      <c r="N216" s="57"/>
      <c r="O216" s="29"/>
      <c r="P216" s="64"/>
      <c r="Q216" s="65"/>
      <c r="R216" s="17"/>
      <c r="S216" s="17"/>
      <c r="T216" s="17"/>
      <c r="U216" s="17"/>
      <c r="V216" s="17"/>
      <c r="X216" s="267" t="s">
        <v>329</v>
      </c>
      <c r="Y216" s="246" t="s">
        <v>61</v>
      </c>
      <c r="Z216" s="260" t="s">
        <v>47</v>
      </c>
      <c r="AA216" s="260" t="s">
        <v>22</v>
      </c>
      <c r="AB216" s="296" t="s">
        <v>636</v>
      </c>
      <c r="AC216" s="248"/>
      <c r="AD216" s="283">
        <f>AD217</f>
        <v>20856</v>
      </c>
      <c r="AE216" s="283">
        <f t="shared" si="52"/>
        <v>10102.4</v>
      </c>
      <c r="AF216" s="283">
        <f t="shared" si="52"/>
        <v>10466</v>
      </c>
      <c r="AG216" s="20"/>
      <c r="AH216" s="20"/>
      <c r="AI216" s="103"/>
    </row>
    <row r="217" spans="1:35" s="76" customFormat="1" ht="31.5" x14ac:dyDescent="0.25">
      <c r="A217" s="80"/>
      <c r="B217" s="62"/>
      <c r="C217" s="63"/>
      <c r="D217" s="63"/>
      <c r="E217" s="13"/>
      <c r="F217" s="63"/>
      <c r="G217" s="64"/>
      <c r="I217" s="16"/>
      <c r="J217" s="16"/>
      <c r="K217" s="16"/>
      <c r="L217" s="57"/>
      <c r="M217" s="16"/>
      <c r="N217" s="57"/>
      <c r="O217" s="29"/>
      <c r="P217" s="64"/>
      <c r="Q217" s="65"/>
      <c r="R217" s="17"/>
      <c r="S217" s="17"/>
      <c r="T217" s="17"/>
      <c r="U217" s="17"/>
      <c r="V217" s="17"/>
      <c r="X217" s="314" t="s">
        <v>58</v>
      </c>
      <c r="Y217" s="255" t="s">
        <v>61</v>
      </c>
      <c r="Z217" s="260" t="s">
        <v>47</v>
      </c>
      <c r="AA217" s="260" t="s">
        <v>22</v>
      </c>
      <c r="AB217" s="296" t="s">
        <v>636</v>
      </c>
      <c r="AC217" s="248">
        <v>600</v>
      </c>
      <c r="AD217" s="283">
        <f t="shared" ref="AD217:AF217" si="53">AD218</f>
        <v>20856</v>
      </c>
      <c r="AE217" s="283">
        <f t="shared" si="53"/>
        <v>10102.4</v>
      </c>
      <c r="AF217" s="283">
        <f t="shared" si="53"/>
        <v>10466</v>
      </c>
      <c r="AG217" s="20"/>
      <c r="AH217" s="20"/>
      <c r="AI217" s="103"/>
    </row>
    <row r="218" spans="1:35" s="76" customFormat="1" x14ac:dyDescent="0.25">
      <c r="A218" s="80"/>
      <c r="B218" s="62"/>
      <c r="C218" s="63"/>
      <c r="D218" s="63"/>
      <c r="E218" s="13"/>
      <c r="F218" s="63"/>
      <c r="G218" s="64"/>
      <c r="I218" s="16"/>
      <c r="J218" s="16"/>
      <c r="K218" s="16"/>
      <c r="L218" s="57"/>
      <c r="M218" s="16"/>
      <c r="N218" s="57"/>
      <c r="O218" s="29"/>
      <c r="P218" s="64"/>
      <c r="Q218" s="65"/>
      <c r="R218" s="17"/>
      <c r="S218" s="17"/>
      <c r="T218" s="17"/>
      <c r="U218" s="17"/>
      <c r="V218" s="17"/>
      <c r="X218" s="314" t="s">
        <v>59</v>
      </c>
      <c r="Y218" s="246" t="s">
        <v>61</v>
      </c>
      <c r="Z218" s="260" t="s">
        <v>47</v>
      </c>
      <c r="AA218" s="260" t="s">
        <v>22</v>
      </c>
      <c r="AB218" s="296" t="s">
        <v>636</v>
      </c>
      <c r="AC218" s="248">
        <v>610</v>
      </c>
      <c r="AD218" s="283">
        <v>20856</v>
      </c>
      <c r="AE218" s="283">
        <v>10102.4</v>
      </c>
      <c r="AF218" s="283">
        <v>10466</v>
      </c>
      <c r="AG218" s="20"/>
      <c r="AH218" s="20"/>
      <c r="AI218" s="103"/>
    </row>
    <row r="219" spans="1:35" s="76" customFormat="1" x14ac:dyDescent="0.25">
      <c r="A219" s="80"/>
      <c r="B219" s="62"/>
      <c r="C219" s="63"/>
      <c r="D219" s="63"/>
      <c r="E219" s="13"/>
      <c r="F219" s="63"/>
      <c r="G219" s="64"/>
      <c r="I219" s="16"/>
      <c r="J219" s="16"/>
      <c r="K219" s="16"/>
      <c r="L219" s="57"/>
      <c r="M219" s="16"/>
      <c r="N219" s="57"/>
      <c r="O219" s="29"/>
      <c r="P219" s="64"/>
      <c r="Q219" s="65"/>
      <c r="R219" s="17"/>
      <c r="S219" s="17"/>
      <c r="T219" s="17"/>
      <c r="U219" s="17"/>
      <c r="V219" s="17"/>
      <c r="X219" s="312" t="s">
        <v>46</v>
      </c>
      <c r="Y219" s="246" t="s">
        <v>61</v>
      </c>
      <c r="Z219" s="260" t="s">
        <v>47</v>
      </c>
      <c r="AA219" s="260" t="s">
        <v>22</v>
      </c>
      <c r="AB219" s="296" t="s">
        <v>326</v>
      </c>
      <c r="AC219" s="248"/>
      <c r="AD219" s="283">
        <f t="shared" ref="AD219:AF222" si="54">AD220</f>
        <v>88512</v>
      </c>
      <c r="AE219" s="283">
        <f t="shared" si="54"/>
        <v>55697.1</v>
      </c>
      <c r="AF219" s="283">
        <f t="shared" si="54"/>
        <v>57218.9</v>
      </c>
      <c r="AG219" s="20"/>
      <c r="AH219" s="20"/>
      <c r="AI219" s="103"/>
    </row>
    <row r="220" spans="1:35" s="76" customFormat="1" ht="31.5" x14ac:dyDescent="0.25">
      <c r="A220" s="80"/>
      <c r="B220" s="62"/>
      <c r="C220" s="63"/>
      <c r="D220" s="63"/>
      <c r="E220" s="13"/>
      <c r="F220" s="63"/>
      <c r="G220" s="64"/>
      <c r="I220" s="16"/>
      <c r="J220" s="16"/>
      <c r="K220" s="16"/>
      <c r="L220" s="57"/>
      <c r="M220" s="16"/>
      <c r="N220" s="57"/>
      <c r="O220" s="29"/>
      <c r="P220" s="64"/>
      <c r="Q220" s="65"/>
      <c r="R220" s="17"/>
      <c r="S220" s="17"/>
      <c r="T220" s="17"/>
      <c r="U220" s="17"/>
      <c r="V220" s="17"/>
      <c r="X220" s="312" t="s">
        <v>183</v>
      </c>
      <c r="Y220" s="246" t="s">
        <v>61</v>
      </c>
      <c r="Z220" s="260" t="s">
        <v>47</v>
      </c>
      <c r="AA220" s="260" t="s">
        <v>22</v>
      </c>
      <c r="AB220" s="296" t="s">
        <v>327</v>
      </c>
      <c r="AC220" s="248"/>
      <c r="AD220" s="283">
        <f t="shared" si="54"/>
        <v>88512</v>
      </c>
      <c r="AE220" s="283">
        <f t="shared" si="54"/>
        <v>55697.1</v>
      </c>
      <c r="AF220" s="283">
        <f t="shared" si="54"/>
        <v>57218.9</v>
      </c>
      <c r="AG220" s="20"/>
      <c r="AH220" s="20"/>
      <c r="AI220" s="103"/>
    </row>
    <row r="221" spans="1:35" s="76" customFormat="1" ht="31.5" x14ac:dyDescent="0.25">
      <c r="A221" s="80"/>
      <c r="B221" s="62"/>
      <c r="C221" s="63"/>
      <c r="D221" s="63"/>
      <c r="E221" s="13"/>
      <c r="F221" s="63"/>
      <c r="G221" s="64"/>
      <c r="I221" s="16"/>
      <c r="J221" s="16"/>
      <c r="K221" s="16"/>
      <c r="L221" s="57"/>
      <c r="M221" s="16"/>
      <c r="N221" s="57"/>
      <c r="O221" s="29"/>
      <c r="P221" s="64"/>
      <c r="Q221" s="65"/>
      <c r="R221" s="17"/>
      <c r="S221" s="17"/>
      <c r="T221" s="17"/>
      <c r="U221" s="17"/>
      <c r="V221" s="17"/>
      <c r="X221" s="319" t="s">
        <v>631</v>
      </c>
      <c r="Y221" s="246" t="s">
        <v>61</v>
      </c>
      <c r="Z221" s="260" t="s">
        <v>47</v>
      </c>
      <c r="AA221" s="260" t="s">
        <v>22</v>
      </c>
      <c r="AB221" s="296" t="s">
        <v>630</v>
      </c>
      <c r="AC221" s="248"/>
      <c r="AD221" s="283">
        <f>AD222</f>
        <v>88512</v>
      </c>
      <c r="AE221" s="283">
        <f>AE222</f>
        <v>55697.1</v>
      </c>
      <c r="AF221" s="283">
        <f>AF222</f>
        <v>57218.9</v>
      </c>
      <c r="AG221" s="20"/>
      <c r="AH221" s="20"/>
      <c r="AI221" s="103"/>
    </row>
    <row r="222" spans="1:35" s="76" customFormat="1" ht="31.5" x14ac:dyDescent="0.25">
      <c r="A222" s="80"/>
      <c r="B222" s="62"/>
      <c r="C222" s="63"/>
      <c r="D222" s="63"/>
      <c r="E222" s="13"/>
      <c r="F222" s="63"/>
      <c r="G222" s="64"/>
      <c r="I222" s="16"/>
      <c r="J222" s="16"/>
      <c r="K222" s="16"/>
      <c r="L222" s="57"/>
      <c r="M222" s="16"/>
      <c r="N222" s="57"/>
      <c r="O222" s="29"/>
      <c r="P222" s="64"/>
      <c r="Q222" s="65"/>
      <c r="R222" s="17"/>
      <c r="S222" s="17"/>
      <c r="T222" s="17"/>
      <c r="U222" s="17"/>
      <c r="V222" s="17"/>
      <c r="X222" s="314" t="s">
        <v>58</v>
      </c>
      <c r="Y222" s="246" t="s">
        <v>61</v>
      </c>
      <c r="Z222" s="260" t="s">
        <v>47</v>
      </c>
      <c r="AA222" s="260" t="s">
        <v>22</v>
      </c>
      <c r="AB222" s="296" t="s">
        <v>630</v>
      </c>
      <c r="AC222" s="248">
        <v>600</v>
      </c>
      <c r="AD222" s="283">
        <f t="shared" si="54"/>
        <v>88512</v>
      </c>
      <c r="AE222" s="283">
        <f t="shared" si="54"/>
        <v>55697.1</v>
      </c>
      <c r="AF222" s="283">
        <f t="shared" si="54"/>
        <v>57218.9</v>
      </c>
      <c r="AG222" s="20"/>
      <c r="AH222" s="20"/>
      <c r="AI222" s="103"/>
    </row>
    <row r="223" spans="1:35" s="76" customFormat="1" x14ac:dyDescent="0.25">
      <c r="A223" s="80"/>
      <c r="B223" s="62"/>
      <c r="C223" s="63"/>
      <c r="D223" s="63"/>
      <c r="E223" s="13"/>
      <c r="F223" s="63"/>
      <c r="G223" s="64"/>
      <c r="I223" s="16"/>
      <c r="J223" s="16"/>
      <c r="K223" s="16"/>
      <c r="L223" s="57"/>
      <c r="M223" s="16"/>
      <c r="N223" s="57"/>
      <c r="O223" s="29"/>
      <c r="P223" s="64"/>
      <c r="Q223" s="65"/>
      <c r="R223" s="17"/>
      <c r="S223" s="17"/>
      <c r="T223" s="17"/>
      <c r="U223" s="17"/>
      <c r="V223" s="17"/>
      <c r="X223" s="314" t="s">
        <v>59</v>
      </c>
      <c r="Y223" s="246" t="s">
        <v>61</v>
      </c>
      <c r="Z223" s="260" t="s">
        <v>47</v>
      </c>
      <c r="AA223" s="260" t="s">
        <v>22</v>
      </c>
      <c r="AB223" s="296" t="s">
        <v>630</v>
      </c>
      <c r="AC223" s="248">
        <v>610</v>
      </c>
      <c r="AD223" s="283">
        <v>88512</v>
      </c>
      <c r="AE223" s="283">
        <v>55697.1</v>
      </c>
      <c r="AF223" s="283">
        <v>57218.9</v>
      </c>
      <c r="AG223" s="20"/>
      <c r="AH223" s="20"/>
      <c r="AI223" s="103"/>
    </row>
    <row r="224" spans="1:35" s="76" customFormat="1" x14ac:dyDescent="0.25">
      <c r="A224" s="80"/>
      <c r="B224" s="62"/>
      <c r="C224" s="63"/>
      <c r="D224" s="63"/>
      <c r="E224" s="13"/>
      <c r="F224" s="63"/>
      <c r="G224" s="64"/>
      <c r="I224" s="16"/>
      <c r="J224" s="16"/>
      <c r="K224" s="16"/>
      <c r="L224" s="57"/>
      <c r="M224" s="16"/>
      <c r="N224" s="57"/>
      <c r="O224" s="29"/>
      <c r="P224" s="64"/>
      <c r="Q224" s="65"/>
      <c r="R224" s="17"/>
      <c r="S224" s="17"/>
      <c r="T224" s="17"/>
      <c r="U224" s="17"/>
      <c r="V224" s="17"/>
      <c r="X224" s="267" t="s">
        <v>31</v>
      </c>
      <c r="Y224" s="246" t="s">
        <v>61</v>
      </c>
      <c r="Z224" s="262" t="s">
        <v>47</v>
      </c>
      <c r="AA224" s="262">
        <v>10</v>
      </c>
      <c r="AB224" s="302"/>
      <c r="AC224" s="248"/>
      <c r="AD224" s="283">
        <f>AD225</f>
        <v>3120.1</v>
      </c>
      <c r="AE224" s="283">
        <f t="shared" ref="AD224:AF225" si="55">AE225</f>
        <v>3198.1</v>
      </c>
      <c r="AF224" s="283">
        <f t="shared" si="55"/>
        <v>3313.2</v>
      </c>
      <c r="AG224" s="20"/>
      <c r="AH224" s="20"/>
      <c r="AI224" s="103"/>
    </row>
    <row r="225" spans="1:35" s="76" customFormat="1" x14ac:dyDescent="0.25">
      <c r="A225" s="80"/>
      <c r="B225" s="62"/>
      <c r="C225" s="63"/>
      <c r="D225" s="63"/>
      <c r="E225" s="13"/>
      <c r="F225" s="63"/>
      <c r="G225" s="64"/>
      <c r="I225" s="16"/>
      <c r="J225" s="16"/>
      <c r="K225" s="16"/>
      <c r="L225" s="57"/>
      <c r="M225" s="16"/>
      <c r="N225" s="57"/>
      <c r="O225" s="29"/>
      <c r="P225" s="64"/>
      <c r="Q225" s="65"/>
      <c r="R225" s="17"/>
      <c r="S225" s="17"/>
      <c r="T225" s="17"/>
      <c r="U225" s="17"/>
      <c r="V225" s="17"/>
      <c r="X225" s="312" t="s">
        <v>224</v>
      </c>
      <c r="Y225" s="246" t="s">
        <v>61</v>
      </c>
      <c r="Z225" s="262" t="s">
        <v>47</v>
      </c>
      <c r="AA225" s="262">
        <v>10</v>
      </c>
      <c r="AB225" s="296" t="s">
        <v>225</v>
      </c>
      <c r="AC225" s="248"/>
      <c r="AD225" s="283">
        <f t="shared" si="55"/>
        <v>3120.1</v>
      </c>
      <c r="AE225" s="283">
        <f t="shared" si="55"/>
        <v>3198.1</v>
      </c>
      <c r="AF225" s="283">
        <f t="shared" si="55"/>
        <v>3313.2</v>
      </c>
      <c r="AG225" s="20"/>
      <c r="AH225" s="20"/>
      <c r="AI225" s="103"/>
    </row>
    <row r="226" spans="1:35" s="76" customFormat="1" ht="31.5" x14ac:dyDescent="0.25">
      <c r="A226" s="80"/>
      <c r="B226" s="62"/>
      <c r="C226" s="63"/>
      <c r="D226" s="63"/>
      <c r="E226" s="13"/>
      <c r="F226" s="63"/>
      <c r="G226" s="64"/>
      <c r="I226" s="16"/>
      <c r="J226" s="16"/>
      <c r="K226" s="16"/>
      <c r="L226" s="57"/>
      <c r="M226" s="16"/>
      <c r="N226" s="57"/>
      <c r="O226" s="29"/>
      <c r="P226" s="64"/>
      <c r="Q226" s="65"/>
      <c r="R226" s="17"/>
      <c r="S226" s="17"/>
      <c r="T226" s="17"/>
      <c r="U226" s="17"/>
      <c r="V226" s="17"/>
      <c r="X226" s="312" t="s">
        <v>227</v>
      </c>
      <c r="Y226" s="246" t="s">
        <v>61</v>
      </c>
      <c r="Z226" s="262" t="s">
        <v>47</v>
      </c>
      <c r="AA226" s="262">
        <v>10</v>
      </c>
      <c r="AB226" s="296" t="s">
        <v>228</v>
      </c>
      <c r="AC226" s="253"/>
      <c r="AD226" s="283">
        <f>AD227+AD235+AD231</f>
        <v>3120.1</v>
      </c>
      <c r="AE226" s="283">
        <f>AE227+AE235+AE231</f>
        <v>3198.1</v>
      </c>
      <c r="AF226" s="283">
        <f>AF227+AF235+AF231</f>
        <v>3313.2</v>
      </c>
      <c r="AG226" s="20"/>
      <c r="AH226" s="20"/>
      <c r="AI226" s="103"/>
    </row>
    <row r="227" spans="1:35" s="76" customFormat="1" x14ac:dyDescent="0.25">
      <c r="A227" s="80"/>
      <c r="B227" s="62"/>
      <c r="C227" s="63"/>
      <c r="D227" s="63"/>
      <c r="E227" s="13"/>
      <c r="F227" s="63"/>
      <c r="G227" s="64"/>
      <c r="I227" s="16"/>
      <c r="J227" s="16"/>
      <c r="K227" s="16"/>
      <c r="L227" s="57"/>
      <c r="M227" s="16"/>
      <c r="N227" s="57"/>
      <c r="O227" s="29"/>
      <c r="P227" s="64"/>
      <c r="Q227" s="65"/>
      <c r="R227" s="17"/>
      <c r="S227" s="17"/>
      <c r="T227" s="17"/>
      <c r="U227" s="17"/>
      <c r="V227" s="17"/>
      <c r="X227" s="312" t="s">
        <v>354</v>
      </c>
      <c r="Y227" s="246" t="s">
        <v>61</v>
      </c>
      <c r="Z227" s="262" t="s">
        <v>47</v>
      </c>
      <c r="AA227" s="262">
        <v>10</v>
      </c>
      <c r="AB227" s="296" t="s">
        <v>355</v>
      </c>
      <c r="AC227" s="253"/>
      <c r="AD227" s="283">
        <f t="shared" ref="AD227:AF229" si="56">AD228</f>
        <v>2650</v>
      </c>
      <c r="AE227" s="283">
        <f t="shared" si="56"/>
        <v>2728</v>
      </c>
      <c r="AF227" s="283">
        <f t="shared" si="56"/>
        <v>2843.1</v>
      </c>
      <c r="AG227" s="20"/>
      <c r="AH227" s="20"/>
      <c r="AI227" s="103"/>
    </row>
    <row r="228" spans="1:35" s="76" customFormat="1" x14ac:dyDescent="0.25">
      <c r="A228" s="80"/>
      <c r="B228" s="62"/>
      <c r="C228" s="63"/>
      <c r="D228" s="63"/>
      <c r="E228" s="13"/>
      <c r="F228" s="63"/>
      <c r="G228" s="64"/>
      <c r="I228" s="16"/>
      <c r="J228" s="16"/>
      <c r="K228" s="16"/>
      <c r="L228" s="57"/>
      <c r="M228" s="16"/>
      <c r="N228" s="57"/>
      <c r="O228" s="29"/>
      <c r="P228" s="64"/>
      <c r="Q228" s="65"/>
      <c r="R228" s="17"/>
      <c r="S228" s="17"/>
      <c r="T228" s="17"/>
      <c r="U228" s="17"/>
      <c r="V228" s="17"/>
      <c r="X228" s="319" t="s">
        <v>356</v>
      </c>
      <c r="Y228" s="246" t="s">
        <v>61</v>
      </c>
      <c r="Z228" s="262" t="s">
        <v>47</v>
      </c>
      <c r="AA228" s="262">
        <v>10</v>
      </c>
      <c r="AB228" s="296" t="s">
        <v>357</v>
      </c>
      <c r="AC228" s="340"/>
      <c r="AD228" s="283">
        <f t="shared" si="56"/>
        <v>2650</v>
      </c>
      <c r="AE228" s="283">
        <f t="shared" si="56"/>
        <v>2728</v>
      </c>
      <c r="AF228" s="283">
        <f t="shared" si="56"/>
        <v>2843.1</v>
      </c>
      <c r="AG228" s="20"/>
      <c r="AH228" s="20"/>
      <c r="AI228" s="103"/>
    </row>
    <row r="229" spans="1:35" s="76" customFormat="1" x14ac:dyDescent="0.25">
      <c r="A229" s="80"/>
      <c r="B229" s="62"/>
      <c r="C229" s="63"/>
      <c r="D229" s="63"/>
      <c r="E229" s="13"/>
      <c r="F229" s="63"/>
      <c r="G229" s="64"/>
      <c r="I229" s="16"/>
      <c r="J229" s="16"/>
      <c r="K229" s="16"/>
      <c r="L229" s="57"/>
      <c r="M229" s="16"/>
      <c r="N229" s="57"/>
      <c r="O229" s="29"/>
      <c r="P229" s="64"/>
      <c r="Q229" s="65"/>
      <c r="R229" s="17"/>
      <c r="S229" s="17"/>
      <c r="T229" s="17"/>
      <c r="U229" s="17"/>
      <c r="V229" s="17"/>
      <c r="X229" s="267" t="s">
        <v>116</v>
      </c>
      <c r="Y229" s="246" t="s">
        <v>61</v>
      </c>
      <c r="Z229" s="262" t="s">
        <v>47</v>
      </c>
      <c r="AA229" s="262">
        <v>10</v>
      </c>
      <c r="AB229" s="296" t="s">
        <v>357</v>
      </c>
      <c r="AC229" s="248">
        <v>200</v>
      </c>
      <c r="AD229" s="283">
        <f t="shared" si="56"/>
        <v>2650</v>
      </c>
      <c r="AE229" s="283">
        <f t="shared" si="56"/>
        <v>2728</v>
      </c>
      <c r="AF229" s="283">
        <f t="shared" si="56"/>
        <v>2843.1</v>
      </c>
      <c r="AG229" s="20"/>
      <c r="AH229" s="20"/>
      <c r="AI229" s="103"/>
    </row>
    <row r="230" spans="1:35" s="76" customFormat="1" ht="31.5" x14ac:dyDescent="0.25">
      <c r="A230" s="80"/>
      <c r="B230" s="62"/>
      <c r="C230" s="63"/>
      <c r="D230" s="63"/>
      <c r="E230" s="13"/>
      <c r="F230" s="63"/>
      <c r="G230" s="64"/>
      <c r="I230" s="16"/>
      <c r="J230" s="16"/>
      <c r="K230" s="16"/>
      <c r="L230" s="57"/>
      <c r="M230" s="16"/>
      <c r="N230" s="57"/>
      <c r="O230" s="29"/>
      <c r="P230" s="64"/>
      <c r="Q230" s="65"/>
      <c r="R230" s="17"/>
      <c r="S230" s="17"/>
      <c r="T230" s="17"/>
      <c r="U230" s="17"/>
      <c r="V230" s="17"/>
      <c r="X230" s="267" t="s">
        <v>50</v>
      </c>
      <c r="Y230" s="246" t="s">
        <v>61</v>
      </c>
      <c r="Z230" s="262" t="s">
        <v>47</v>
      </c>
      <c r="AA230" s="262">
        <v>10</v>
      </c>
      <c r="AB230" s="296" t="s">
        <v>357</v>
      </c>
      <c r="AC230" s="248">
        <v>240</v>
      </c>
      <c r="AD230" s="283">
        <v>2650</v>
      </c>
      <c r="AE230" s="283">
        <v>2728</v>
      </c>
      <c r="AF230" s="283">
        <v>2843.1</v>
      </c>
      <c r="AG230" s="167"/>
      <c r="AH230" s="20"/>
      <c r="AI230" s="103"/>
    </row>
    <row r="231" spans="1:35" s="76" customFormat="1" x14ac:dyDescent="0.25">
      <c r="A231" s="80"/>
      <c r="B231" s="62"/>
      <c r="C231" s="63"/>
      <c r="D231" s="63"/>
      <c r="E231" s="13"/>
      <c r="F231" s="63"/>
      <c r="G231" s="64"/>
      <c r="I231" s="16"/>
      <c r="J231" s="16"/>
      <c r="K231" s="16"/>
      <c r="L231" s="57"/>
      <c r="M231" s="16"/>
      <c r="N231" s="57"/>
      <c r="O231" s="29"/>
      <c r="P231" s="64"/>
      <c r="Q231" s="65"/>
      <c r="R231" s="17"/>
      <c r="S231" s="17"/>
      <c r="T231" s="17"/>
      <c r="U231" s="17"/>
      <c r="V231" s="17"/>
      <c r="X231" s="312" t="s">
        <v>372</v>
      </c>
      <c r="Y231" s="246" t="s">
        <v>61</v>
      </c>
      <c r="Z231" s="262" t="s">
        <v>47</v>
      </c>
      <c r="AA231" s="262">
        <v>10</v>
      </c>
      <c r="AB231" s="296" t="s">
        <v>373</v>
      </c>
      <c r="AC231" s="248"/>
      <c r="AD231" s="283">
        <f t="shared" ref="AD231:AF233" si="57">AD232</f>
        <v>170.1</v>
      </c>
      <c r="AE231" s="283">
        <f t="shared" si="57"/>
        <v>170.1</v>
      </c>
      <c r="AF231" s="283">
        <f t="shared" si="57"/>
        <v>170.1</v>
      </c>
      <c r="AG231" s="20"/>
      <c r="AH231" s="20"/>
      <c r="AI231" s="103"/>
    </row>
    <row r="232" spans="1:35" s="76" customFormat="1" x14ac:dyDescent="0.25">
      <c r="A232" s="80"/>
      <c r="B232" s="62"/>
      <c r="C232" s="63"/>
      <c r="D232" s="63"/>
      <c r="E232" s="13"/>
      <c r="F232" s="63"/>
      <c r="G232" s="64"/>
      <c r="I232" s="16"/>
      <c r="J232" s="16"/>
      <c r="K232" s="16"/>
      <c r="L232" s="57"/>
      <c r="M232" s="16"/>
      <c r="N232" s="57"/>
      <c r="O232" s="29"/>
      <c r="P232" s="64"/>
      <c r="Q232" s="65"/>
      <c r="R232" s="17"/>
      <c r="S232" s="17"/>
      <c r="T232" s="17"/>
      <c r="U232" s="17"/>
      <c r="V232" s="17"/>
      <c r="X232" s="319" t="s">
        <v>374</v>
      </c>
      <c r="Y232" s="246" t="s">
        <v>61</v>
      </c>
      <c r="Z232" s="262" t="s">
        <v>47</v>
      </c>
      <c r="AA232" s="262">
        <v>10</v>
      </c>
      <c r="AB232" s="296" t="s">
        <v>375</v>
      </c>
      <c r="AC232" s="248"/>
      <c r="AD232" s="283">
        <f t="shared" si="57"/>
        <v>170.1</v>
      </c>
      <c r="AE232" s="283">
        <f t="shared" si="57"/>
        <v>170.1</v>
      </c>
      <c r="AF232" s="283">
        <f t="shared" si="57"/>
        <v>170.1</v>
      </c>
      <c r="AG232" s="20"/>
      <c r="AH232" s="20"/>
      <c r="AI232" s="103"/>
    </row>
    <row r="233" spans="1:35" s="76" customFormat="1" x14ac:dyDescent="0.25">
      <c r="A233" s="80"/>
      <c r="B233" s="62"/>
      <c r="C233" s="63"/>
      <c r="D233" s="63"/>
      <c r="E233" s="13"/>
      <c r="F233" s="63"/>
      <c r="G233" s="64"/>
      <c r="I233" s="16"/>
      <c r="J233" s="16"/>
      <c r="K233" s="16"/>
      <c r="L233" s="57"/>
      <c r="M233" s="16"/>
      <c r="N233" s="57"/>
      <c r="O233" s="29"/>
      <c r="P233" s="64"/>
      <c r="Q233" s="65"/>
      <c r="R233" s="17"/>
      <c r="S233" s="17"/>
      <c r="T233" s="17"/>
      <c r="U233" s="17"/>
      <c r="V233" s="17"/>
      <c r="X233" s="267" t="s">
        <v>116</v>
      </c>
      <c r="Y233" s="246" t="s">
        <v>61</v>
      </c>
      <c r="Z233" s="262" t="s">
        <v>47</v>
      </c>
      <c r="AA233" s="262">
        <v>10</v>
      </c>
      <c r="AB233" s="296" t="s">
        <v>375</v>
      </c>
      <c r="AC233" s="248">
        <v>200</v>
      </c>
      <c r="AD233" s="283">
        <f t="shared" si="57"/>
        <v>170.1</v>
      </c>
      <c r="AE233" s="283">
        <f t="shared" si="57"/>
        <v>170.1</v>
      </c>
      <c r="AF233" s="283">
        <f t="shared" si="57"/>
        <v>170.1</v>
      </c>
      <c r="AG233" s="20"/>
      <c r="AH233" s="20"/>
      <c r="AI233" s="103"/>
    </row>
    <row r="234" spans="1:35" s="76" customFormat="1" ht="24.75" customHeight="1" x14ac:dyDescent="0.25">
      <c r="A234" s="80"/>
      <c r="B234" s="62"/>
      <c r="C234" s="63"/>
      <c r="D234" s="63"/>
      <c r="E234" s="13"/>
      <c r="F234" s="63"/>
      <c r="G234" s="64"/>
      <c r="I234" s="16"/>
      <c r="J234" s="16"/>
      <c r="K234" s="16"/>
      <c r="L234" s="57"/>
      <c r="M234" s="16"/>
      <c r="N234" s="57"/>
      <c r="O234" s="29"/>
      <c r="P234" s="64"/>
      <c r="Q234" s="65"/>
      <c r="R234" s="17"/>
      <c r="S234" s="17"/>
      <c r="T234" s="17"/>
      <c r="U234" s="17"/>
      <c r="V234" s="17"/>
      <c r="X234" s="267" t="s">
        <v>50</v>
      </c>
      <c r="Y234" s="246" t="s">
        <v>61</v>
      </c>
      <c r="Z234" s="262" t="s">
        <v>47</v>
      </c>
      <c r="AA234" s="262">
        <v>10</v>
      </c>
      <c r="AB234" s="296" t="s">
        <v>375</v>
      </c>
      <c r="AC234" s="248">
        <v>240</v>
      </c>
      <c r="AD234" s="283">
        <v>170.1</v>
      </c>
      <c r="AE234" s="283">
        <v>170.1</v>
      </c>
      <c r="AF234" s="283">
        <v>170.1</v>
      </c>
      <c r="AG234" s="20"/>
      <c r="AH234" s="20"/>
      <c r="AI234" s="103"/>
    </row>
    <row r="235" spans="1:35" s="76" customFormat="1" x14ac:dyDescent="0.25">
      <c r="A235" s="80"/>
      <c r="B235" s="62"/>
      <c r="C235" s="63"/>
      <c r="D235" s="63"/>
      <c r="E235" s="13"/>
      <c r="F235" s="63"/>
      <c r="G235" s="64"/>
      <c r="I235" s="16"/>
      <c r="J235" s="16"/>
      <c r="K235" s="16"/>
      <c r="L235" s="57"/>
      <c r="M235" s="16"/>
      <c r="N235" s="57"/>
      <c r="O235" s="29"/>
      <c r="P235" s="64"/>
      <c r="Q235" s="65"/>
      <c r="R235" s="17"/>
      <c r="S235" s="17"/>
      <c r="T235" s="17"/>
      <c r="U235" s="17"/>
      <c r="V235" s="17"/>
      <c r="X235" s="312" t="s">
        <v>358</v>
      </c>
      <c r="Y235" s="246" t="s">
        <v>61</v>
      </c>
      <c r="Z235" s="262" t="s">
        <v>47</v>
      </c>
      <c r="AA235" s="262">
        <v>10</v>
      </c>
      <c r="AB235" s="296" t="s">
        <v>359</v>
      </c>
      <c r="AC235" s="248"/>
      <c r="AD235" s="283">
        <f t="shared" ref="AD235:AF237" si="58">AD236</f>
        <v>300</v>
      </c>
      <c r="AE235" s="283">
        <f t="shared" si="58"/>
        <v>300</v>
      </c>
      <c r="AF235" s="283">
        <f t="shared" si="58"/>
        <v>300</v>
      </c>
      <c r="AG235" s="20"/>
      <c r="AH235" s="20"/>
      <c r="AI235" s="103"/>
    </row>
    <row r="236" spans="1:35" s="76" customFormat="1" x14ac:dyDescent="0.25">
      <c r="A236" s="80"/>
      <c r="B236" s="62"/>
      <c r="C236" s="63"/>
      <c r="D236" s="63"/>
      <c r="E236" s="13"/>
      <c r="F236" s="63"/>
      <c r="G236" s="64"/>
      <c r="I236" s="16"/>
      <c r="J236" s="16"/>
      <c r="K236" s="16"/>
      <c r="L236" s="57"/>
      <c r="M236" s="16"/>
      <c r="N236" s="57"/>
      <c r="O236" s="29"/>
      <c r="P236" s="64"/>
      <c r="Q236" s="65"/>
      <c r="R236" s="17"/>
      <c r="S236" s="17"/>
      <c r="T236" s="17"/>
      <c r="U236" s="17"/>
      <c r="V236" s="17"/>
      <c r="X236" s="319" t="s">
        <v>360</v>
      </c>
      <c r="Y236" s="246" t="s">
        <v>61</v>
      </c>
      <c r="Z236" s="262" t="s">
        <v>47</v>
      </c>
      <c r="AA236" s="262">
        <v>10</v>
      </c>
      <c r="AB236" s="296" t="s">
        <v>361</v>
      </c>
      <c r="AC236" s="248"/>
      <c r="AD236" s="283">
        <f t="shared" si="58"/>
        <v>300</v>
      </c>
      <c r="AE236" s="283">
        <f t="shared" si="58"/>
        <v>300</v>
      </c>
      <c r="AF236" s="283">
        <f t="shared" si="58"/>
        <v>300</v>
      </c>
      <c r="AG236" s="20"/>
      <c r="AH236" s="20"/>
      <c r="AI236" s="103"/>
    </row>
    <row r="237" spans="1:35" s="76" customFormat="1" x14ac:dyDescent="0.25">
      <c r="A237" s="80"/>
      <c r="B237" s="62"/>
      <c r="C237" s="63"/>
      <c r="D237" s="63"/>
      <c r="E237" s="13"/>
      <c r="F237" s="63"/>
      <c r="G237" s="64"/>
      <c r="I237" s="16"/>
      <c r="J237" s="16"/>
      <c r="K237" s="16"/>
      <c r="L237" s="57"/>
      <c r="M237" s="16"/>
      <c r="N237" s="57"/>
      <c r="O237" s="29"/>
      <c r="P237" s="64"/>
      <c r="Q237" s="65"/>
      <c r="R237" s="17"/>
      <c r="S237" s="17"/>
      <c r="T237" s="17"/>
      <c r="U237" s="17"/>
      <c r="V237" s="17"/>
      <c r="X237" s="267" t="s">
        <v>116</v>
      </c>
      <c r="Y237" s="246" t="s">
        <v>61</v>
      </c>
      <c r="Z237" s="262" t="s">
        <v>47</v>
      </c>
      <c r="AA237" s="262">
        <v>10</v>
      </c>
      <c r="AB237" s="296" t="s">
        <v>361</v>
      </c>
      <c r="AC237" s="248">
        <v>200</v>
      </c>
      <c r="AD237" s="283">
        <f t="shared" si="58"/>
        <v>300</v>
      </c>
      <c r="AE237" s="283">
        <f t="shared" si="58"/>
        <v>300</v>
      </c>
      <c r="AF237" s="283">
        <f t="shared" si="58"/>
        <v>300</v>
      </c>
      <c r="AG237" s="20"/>
      <c r="AH237" s="20"/>
      <c r="AI237" s="103"/>
    </row>
    <row r="238" spans="1:35" s="76" customFormat="1" ht="25.5" customHeight="1" x14ac:dyDescent="0.25">
      <c r="A238" s="80"/>
      <c r="B238" s="62"/>
      <c r="C238" s="63"/>
      <c r="D238" s="63"/>
      <c r="E238" s="13"/>
      <c r="F238" s="63"/>
      <c r="G238" s="64"/>
      <c r="I238" s="16"/>
      <c r="J238" s="16"/>
      <c r="K238" s="16"/>
      <c r="L238" s="57"/>
      <c r="M238" s="16"/>
      <c r="N238" s="57"/>
      <c r="O238" s="29"/>
      <c r="P238" s="64"/>
      <c r="Q238" s="65"/>
      <c r="R238" s="17"/>
      <c r="S238" s="17"/>
      <c r="T238" s="17"/>
      <c r="U238" s="17"/>
      <c r="V238" s="17"/>
      <c r="X238" s="267" t="s">
        <v>50</v>
      </c>
      <c r="Y238" s="246" t="s">
        <v>61</v>
      </c>
      <c r="Z238" s="262" t="s">
        <v>47</v>
      </c>
      <c r="AA238" s="262">
        <v>10</v>
      </c>
      <c r="AB238" s="296" t="s">
        <v>361</v>
      </c>
      <c r="AC238" s="248">
        <v>240</v>
      </c>
      <c r="AD238" s="283">
        <v>300</v>
      </c>
      <c r="AE238" s="283">
        <v>300</v>
      </c>
      <c r="AF238" s="283">
        <v>300</v>
      </c>
      <c r="AG238" s="20"/>
      <c r="AH238" s="20"/>
      <c r="AI238" s="103"/>
    </row>
    <row r="239" spans="1:35" s="76" customFormat="1" x14ac:dyDescent="0.25">
      <c r="A239" s="81"/>
      <c r="B239" s="21"/>
      <c r="C239" s="1"/>
      <c r="D239" s="1"/>
      <c r="E239" s="2"/>
      <c r="F239" s="2"/>
      <c r="G239" s="82"/>
      <c r="I239" s="16"/>
      <c r="J239" s="16"/>
      <c r="K239" s="16"/>
      <c r="L239" s="57"/>
      <c r="M239" s="16"/>
      <c r="N239" s="57"/>
      <c r="O239" s="29"/>
      <c r="P239" s="64"/>
      <c r="Q239" s="65"/>
      <c r="R239" s="17"/>
      <c r="S239" s="17"/>
      <c r="T239" s="17"/>
      <c r="U239" s="17"/>
      <c r="V239" s="17"/>
      <c r="X239" s="267" t="s">
        <v>49</v>
      </c>
      <c r="Y239" s="246" t="s">
        <v>61</v>
      </c>
      <c r="Z239" s="247" t="s">
        <v>47</v>
      </c>
      <c r="AA239" s="247">
        <v>12</v>
      </c>
      <c r="AB239" s="297"/>
      <c r="AC239" s="248"/>
      <c r="AD239" s="283">
        <f>AD240</f>
        <v>1091.7</v>
      </c>
      <c r="AE239" s="283">
        <f t="shared" ref="AE239:AF239" si="59">AE240</f>
        <v>1091.7</v>
      </c>
      <c r="AF239" s="283">
        <f t="shared" si="59"/>
        <v>1091.7</v>
      </c>
      <c r="AG239" s="20"/>
      <c r="AH239" s="20"/>
      <c r="AI239" s="103"/>
    </row>
    <row r="240" spans="1:35" s="76" customFormat="1" ht="31.5" x14ac:dyDescent="0.25">
      <c r="A240" s="15"/>
      <c r="B240" s="62"/>
      <c r="C240" s="63"/>
      <c r="D240" s="63"/>
      <c r="E240" s="13"/>
      <c r="F240" s="13"/>
      <c r="G240" s="17"/>
      <c r="I240" s="16"/>
      <c r="J240" s="16"/>
      <c r="K240" s="16"/>
      <c r="L240" s="57"/>
      <c r="M240" s="16"/>
      <c r="N240" s="57"/>
      <c r="O240" s="29"/>
      <c r="P240" s="64"/>
      <c r="Q240" s="65"/>
      <c r="R240" s="17"/>
      <c r="S240" s="17"/>
      <c r="T240" s="17"/>
      <c r="U240" s="17"/>
      <c r="V240" s="17"/>
      <c r="X240" s="312" t="s">
        <v>153</v>
      </c>
      <c r="Y240" s="246" t="s">
        <v>61</v>
      </c>
      <c r="Z240" s="247" t="s">
        <v>47</v>
      </c>
      <c r="AA240" s="247">
        <v>12</v>
      </c>
      <c r="AB240" s="295" t="s">
        <v>98</v>
      </c>
      <c r="AC240" s="248"/>
      <c r="AD240" s="283">
        <f t="shared" ref="AD240:AF241" si="60">AD241</f>
        <v>1091.7</v>
      </c>
      <c r="AE240" s="283">
        <f t="shared" si="60"/>
        <v>1091.7</v>
      </c>
      <c r="AF240" s="283">
        <f t="shared" si="60"/>
        <v>1091.7</v>
      </c>
      <c r="AG240" s="20"/>
      <c r="AH240" s="20"/>
      <c r="AI240" s="103"/>
    </row>
    <row r="241" spans="1:35" s="76" customFormat="1" x14ac:dyDescent="0.25">
      <c r="A241" s="15"/>
      <c r="B241" s="62"/>
      <c r="C241" s="63"/>
      <c r="D241" s="63"/>
      <c r="E241" s="13"/>
      <c r="F241" s="13"/>
      <c r="G241" s="17"/>
      <c r="I241" s="16"/>
      <c r="J241" s="16"/>
      <c r="K241" s="16"/>
      <c r="L241" s="57"/>
      <c r="M241" s="16"/>
      <c r="N241" s="57"/>
      <c r="O241" s="29"/>
      <c r="P241" s="64"/>
      <c r="Q241" s="65"/>
      <c r="R241" s="17"/>
      <c r="S241" s="17"/>
      <c r="T241" s="17"/>
      <c r="U241" s="17"/>
      <c r="V241" s="17"/>
      <c r="X241" s="312" t="s">
        <v>154</v>
      </c>
      <c r="Y241" s="246" t="s">
        <v>61</v>
      </c>
      <c r="Z241" s="247" t="s">
        <v>47</v>
      </c>
      <c r="AA241" s="247">
        <v>12</v>
      </c>
      <c r="AB241" s="295" t="s">
        <v>102</v>
      </c>
      <c r="AC241" s="248"/>
      <c r="AD241" s="283">
        <f t="shared" si="60"/>
        <v>1091.7</v>
      </c>
      <c r="AE241" s="283">
        <f t="shared" si="60"/>
        <v>1091.7</v>
      </c>
      <c r="AF241" s="283">
        <f t="shared" si="60"/>
        <v>1091.7</v>
      </c>
      <c r="AG241" s="20"/>
      <c r="AH241" s="20"/>
      <c r="AI241" s="103"/>
    </row>
    <row r="242" spans="1:35" s="76" customFormat="1" x14ac:dyDescent="0.25">
      <c r="A242" s="15"/>
      <c r="B242" s="62"/>
      <c r="C242" s="63"/>
      <c r="D242" s="63"/>
      <c r="E242" s="13"/>
      <c r="F242" s="13"/>
      <c r="G242" s="17"/>
      <c r="I242" s="16"/>
      <c r="J242" s="16"/>
      <c r="K242" s="16"/>
      <c r="L242" s="57"/>
      <c r="M242" s="16"/>
      <c r="N242" s="57"/>
      <c r="O242" s="29"/>
      <c r="P242" s="64"/>
      <c r="Q242" s="65"/>
      <c r="R242" s="17"/>
      <c r="S242" s="17"/>
      <c r="T242" s="17"/>
      <c r="U242" s="17"/>
      <c r="V242" s="17"/>
      <c r="X242" s="321" t="s">
        <v>499</v>
      </c>
      <c r="Y242" s="246" t="s">
        <v>61</v>
      </c>
      <c r="Z242" s="247" t="s">
        <v>47</v>
      </c>
      <c r="AA242" s="247">
        <v>12</v>
      </c>
      <c r="AB242" s="295" t="s">
        <v>320</v>
      </c>
      <c r="AC242" s="261"/>
      <c r="AD242" s="283">
        <f>AD243+AD246</f>
        <v>1091.7</v>
      </c>
      <c r="AE242" s="283">
        <f>AE243+AE246</f>
        <v>1091.7</v>
      </c>
      <c r="AF242" s="283">
        <f>AF243+AF246</f>
        <v>1091.7</v>
      </c>
      <c r="AG242" s="20"/>
      <c r="AH242" s="20"/>
      <c r="AI242" s="103"/>
    </row>
    <row r="243" spans="1:35" s="76" customFormat="1" x14ac:dyDescent="0.25">
      <c r="A243" s="15"/>
      <c r="B243" s="62"/>
      <c r="C243" s="63"/>
      <c r="D243" s="63"/>
      <c r="E243" s="13"/>
      <c r="F243" s="13"/>
      <c r="G243" s="17"/>
      <c r="I243" s="16"/>
      <c r="J243" s="16"/>
      <c r="K243" s="16"/>
      <c r="L243" s="57"/>
      <c r="M243" s="16"/>
      <c r="N243" s="57"/>
      <c r="O243" s="29"/>
      <c r="P243" s="64"/>
      <c r="Q243" s="65"/>
      <c r="R243" s="17"/>
      <c r="S243" s="17"/>
      <c r="T243" s="17"/>
      <c r="U243" s="17"/>
      <c r="V243" s="17"/>
      <c r="X243" s="319" t="s">
        <v>235</v>
      </c>
      <c r="Y243" s="246" t="s">
        <v>61</v>
      </c>
      <c r="Z243" s="247" t="s">
        <v>47</v>
      </c>
      <c r="AA243" s="247">
        <v>12</v>
      </c>
      <c r="AB243" s="296" t="s">
        <v>319</v>
      </c>
      <c r="AC243" s="272"/>
      <c r="AD243" s="283">
        <f t="shared" ref="AD243:AF244" si="61">AD244</f>
        <v>607.70000000000005</v>
      </c>
      <c r="AE243" s="283">
        <f t="shared" si="61"/>
        <v>607.70000000000005</v>
      </c>
      <c r="AF243" s="283">
        <f t="shared" si="61"/>
        <v>607.70000000000005</v>
      </c>
      <c r="AG243" s="20"/>
      <c r="AH243" s="20"/>
      <c r="AI243" s="103"/>
    </row>
    <row r="244" spans="1:35" s="76" customFormat="1" x14ac:dyDescent="0.25">
      <c r="A244" s="15"/>
      <c r="B244" s="62"/>
      <c r="C244" s="63"/>
      <c r="D244" s="63"/>
      <c r="E244" s="13"/>
      <c r="F244" s="13"/>
      <c r="G244" s="17"/>
      <c r="I244" s="16"/>
      <c r="J244" s="16"/>
      <c r="K244" s="16"/>
      <c r="L244" s="57"/>
      <c r="M244" s="16"/>
      <c r="N244" s="57"/>
      <c r="O244" s="29"/>
      <c r="P244" s="64"/>
      <c r="Q244" s="65"/>
      <c r="R244" s="17"/>
      <c r="S244" s="17"/>
      <c r="T244" s="17"/>
      <c r="U244" s="17"/>
      <c r="V244" s="17"/>
      <c r="X244" s="267" t="s">
        <v>116</v>
      </c>
      <c r="Y244" s="246" t="s">
        <v>61</v>
      </c>
      <c r="Z244" s="247" t="s">
        <v>47</v>
      </c>
      <c r="AA244" s="247">
        <v>12</v>
      </c>
      <c r="AB244" s="296" t="s">
        <v>319</v>
      </c>
      <c r="AC244" s="248">
        <v>200</v>
      </c>
      <c r="AD244" s="283">
        <f t="shared" si="61"/>
        <v>607.70000000000005</v>
      </c>
      <c r="AE244" s="283">
        <f t="shared" si="61"/>
        <v>607.70000000000005</v>
      </c>
      <c r="AF244" s="283">
        <f t="shared" si="61"/>
        <v>607.70000000000005</v>
      </c>
      <c r="AG244" s="169"/>
      <c r="AH244" s="20"/>
      <c r="AI244" s="103"/>
    </row>
    <row r="245" spans="1:35" s="76" customFormat="1" ht="24" customHeight="1" x14ac:dyDescent="0.25">
      <c r="A245" s="15"/>
      <c r="B245" s="62"/>
      <c r="C245" s="63"/>
      <c r="D245" s="63"/>
      <c r="E245" s="13"/>
      <c r="F245" s="13"/>
      <c r="G245" s="17"/>
      <c r="I245" s="16"/>
      <c r="J245" s="16"/>
      <c r="K245" s="16"/>
      <c r="L245" s="57"/>
      <c r="M245" s="16"/>
      <c r="N245" s="57"/>
      <c r="O245" s="29"/>
      <c r="P245" s="64"/>
      <c r="Q245" s="65"/>
      <c r="R245" s="17"/>
      <c r="S245" s="17"/>
      <c r="T245" s="17"/>
      <c r="U245" s="17"/>
      <c r="V245" s="17"/>
      <c r="X245" s="267" t="s">
        <v>50</v>
      </c>
      <c r="Y245" s="246" t="s">
        <v>61</v>
      </c>
      <c r="Z245" s="247" t="s">
        <v>47</v>
      </c>
      <c r="AA245" s="247">
        <v>12</v>
      </c>
      <c r="AB245" s="296" t="s">
        <v>319</v>
      </c>
      <c r="AC245" s="248">
        <v>240</v>
      </c>
      <c r="AD245" s="283">
        <v>607.70000000000005</v>
      </c>
      <c r="AE245" s="283">
        <v>607.70000000000005</v>
      </c>
      <c r="AF245" s="283">
        <v>607.70000000000005</v>
      </c>
      <c r="AG245" s="20"/>
      <c r="AH245" s="20"/>
      <c r="AI245" s="103"/>
    </row>
    <row r="246" spans="1:35" s="76" customFormat="1" ht="47.25" x14ac:dyDescent="0.25">
      <c r="A246" s="15"/>
      <c r="B246" s="62"/>
      <c r="C246" s="63"/>
      <c r="D246" s="63"/>
      <c r="E246" s="13"/>
      <c r="F246" s="13"/>
      <c r="G246" s="17"/>
      <c r="I246" s="16"/>
      <c r="J246" s="16"/>
      <c r="K246" s="16"/>
      <c r="L246" s="57"/>
      <c r="M246" s="16"/>
      <c r="N246" s="57"/>
      <c r="O246" s="29"/>
      <c r="P246" s="64"/>
      <c r="Q246" s="65"/>
      <c r="R246" s="17"/>
      <c r="S246" s="17"/>
      <c r="T246" s="17"/>
      <c r="U246" s="17"/>
      <c r="V246" s="17"/>
      <c r="X246" s="267" t="s">
        <v>342</v>
      </c>
      <c r="Y246" s="246" t="s">
        <v>61</v>
      </c>
      <c r="Z246" s="247" t="s">
        <v>47</v>
      </c>
      <c r="AA246" s="247">
        <v>12</v>
      </c>
      <c r="AB246" s="295" t="s">
        <v>341</v>
      </c>
      <c r="AC246" s="248"/>
      <c r="AD246" s="283">
        <f t="shared" ref="AD246:AF247" si="62">AD247</f>
        <v>484</v>
      </c>
      <c r="AE246" s="283">
        <f t="shared" si="62"/>
        <v>484</v>
      </c>
      <c r="AF246" s="283">
        <f t="shared" si="62"/>
        <v>484</v>
      </c>
      <c r="AG246" s="20"/>
      <c r="AH246" s="20"/>
      <c r="AI246" s="103"/>
    </row>
    <row r="247" spans="1:35" s="76" customFormat="1" x14ac:dyDescent="0.25">
      <c r="A247" s="15"/>
      <c r="B247" s="62"/>
      <c r="C247" s="63"/>
      <c r="D247" s="63"/>
      <c r="E247" s="13"/>
      <c r="F247" s="13"/>
      <c r="G247" s="17"/>
      <c r="I247" s="16"/>
      <c r="J247" s="16"/>
      <c r="K247" s="16"/>
      <c r="L247" s="57"/>
      <c r="M247" s="16"/>
      <c r="N247" s="57"/>
      <c r="O247" s="29"/>
      <c r="P247" s="64"/>
      <c r="Q247" s="65"/>
      <c r="R247" s="17"/>
      <c r="S247" s="17"/>
      <c r="T247" s="17"/>
      <c r="U247" s="17"/>
      <c r="V247" s="17"/>
      <c r="X247" s="267" t="s">
        <v>116</v>
      </c>
      <c r="Y247" s="246" t="s">
        <v>61</v>
      </c>
      <c r="Z247" s="247" t="s">
        <v>47</v>
      </c>
      <c r="AA247" s="247">
        <v>12</v>
      </c>
      <c r="AB247" s="295" t="s">
        <v>341</v>
      </c>
      <c r="AC247" s="248">
        <v>200</v>
      </c>
      <c r="AD247" s="283">
        <f t="shared" si="62"/>
        <v>484</v>
      </c>
      <c r="AE247" s="283">
        <f t="shared" si="62"/>
        <v>484</v>
      </c>
      <c r="AF247" s="283">
        <f t="shared" si="62"/>
        <v>484</v>
      </c>
      <c r="AG247" s="20"/>
      <c r="AH247" s="20"/>
      <c r="AI247" s="103"/>
    </row>
    <row r="248" spans="1:35" s="76" customFormat="1" ht="26.25" customHeight="1" x14ac:dyDescent="0.25">
      <c r="A248" s="15"/>
      <c r="B248" s="62"/>
      <c r="C248" s="63"/>
      <c r="D248" s="63"/>
      <c r="E248" s="13"/>
      <c r="F248" s="13"/>
      <c r="G248" s="17"/>
      <c r="I248" s="16"/>
      <c r="J248" s="16"/>
      <c r="K248" s="16"/>
      <c r="L248" s="57"/>
      <c r="M248" s="16"/>
      <c r="N248" s="57"/>
      <c r="O248" s="29"/>
      <c r="P248" s="64"/>
      <c r="Q248" s="65"/>
      <c r="R248" s="17"/>
      <c r="S248" s="17"/>
      <c r="T248" s="17"/>
      <c r="U248" s="17"/>
      <c r="V248" s="17"/>
      <c r="X248" s="267" t="s">
        <v>50</v>
      </c>
      <c r="Y248" s="246" t="s">
        <v>61</v>
      </c>
      <c r="Z248" s="247" t="s">
        <v>47</v>
      </c>
      <c r="AA248" s="247">
        <v>12</v>
      </c>
      <c r="AB248" s="295" t="s">
        <v>341</v>
      </c>
      <c r="AC248" s="248">
        <v>240</v>
      </c>
      <c r="AD248" s="283">
        <v>484</v>
      </c>
      <c r="AE248" s="283">
        <v>484</v>
      </c>
      <c r="AF248" s="283">
        <v>484</v>
      </c>
      <c r="AG248" s="20"/>
      <c r="AH248" s="20"/>
      <c r="AI248" s="103"/>
    </row>
    <row r="249" spans="1:35" s="61" customFormat="1" x14ac:dyDescent="0.25">
      <c r="A249" s="83"/>
      <c r="B249" s="53"/>
      <c r="C249" s="55"/>
      <c r="D249" s="55"/>
      <c r="E249" s="56"/>
      <c r="F249" s="55"/>
      <c r="G249" s="60"/>
      <c r="I249" s="84"/>
      <c r="J249" s="84"/>
      <c r="K249" s="84"/>
      <c r="L249" s="57"/>
      <c r="M249" s="84"/>
      <c r="N249" s="57"/>
      <c r="O249" s="85"/>
      <c r="P249" s="57"/>
      <c r="Q249" s="59"/>
      <c r="R249" s="60"/>
      <c r="S249" s="60"/>
      <c r="T249" s="60"/>
      <c r="U249" s="60"/>
      <c r="V249" s="60"/>
      <c r="X249" s="311" t="s">
        <v>3</v>
      </c>
      <c r="Y249" s="241" t="s">
        <v>61</v>
      </c>
      <c r="Z249" s="258" t="s">
        <v>5</v>
      </c>
      <c r="AA249" s="258"/>
      <c r="AB249" s="293"/>
      <c r="AC249" s="243"/>
      <c r="AD249" s="244">
        <f>AD250+AD257</f>
        <v>394963</v>
      </c>
      <c r="AE249" s="244">
        <f>AE250+AE257</f>
        <v>358605.2</v>
      </c>
      <c r="AF249" s="244">
        <f>AF250+AF257</f>
        <v>356807.7</v>
      </c>
      <c r="AG249" s="119"/>
      <c r="AH249" s="119"/>
      <c r="AI249" s="103"/>
    </row>
    <row r="250" spans="1:35" s="61" customFormat="1" x14ac:dyDescent="0.25">
      <c r="A250" s="83"/>
      <c r="B250" s="53"/>
      <c r="C250" s="55"/>
      <c r="D250" s="55"/>
      <c r="E250" s="56"/>
      <c r="F250" s="55"/>
      <c r="G250" s="60"/>
      <c r="I250" s="84"/>
      <c r="J250" s="84"/>
      <c r="K250" s="84"/>
      <c r="L250" s="57"/>
      <c r="M250" s="84"/>
      <c r="N250" s="57"/>
      <c r="O250" s="85"/>
      <c r="P250" s="57"/>
      <c r="Q250" s="59"/>
      <c r="R250" s="60"/>
      <c r="S250" s="60"/>
      <c r="T250" s="60"/>
      <c r="U250" s="60"/>
      <c r="V250" s="60"/>
      <c r="X250" s="267" t="s">
        <v>66</v>
      </c>
      <c r="Y250" s="246" t="s">
        <v>61</v>
      </c>
      <c r="Z250" s="247" t="s">
        <v>5</v>
      </c>
      <c r="AA250" s="247" t="s">
        <v>28</v>
      </c>
      <c r="AB250" s="295"/>
      <c r="AC250" s="243"/>
      <c r="AD250" s="283">
        <f>AD251</f>
        <v>13801</v>
      </c>
      <c r="AE250" s="283">
        <f t="shared" ref="AE250:AF250" si="63">AE251</f>
        <v>0</v>
      </c>
      <c r="AF250" s="283">
        <f t="shared" si="63"/>
        <v>0</v>
      </c>
      <c r="AG250" s="20"/>
      <c r="AH250" s="20"/>
      <c r="AI250" s="103"/>
    </row>
    <row r="251" spans="1:35" s="61" customFormat="1" x14ac:dyDescent="0.25">
      <c r="A251" s="83"/>
      <c r="B251" s="53"/>
      <c r="C251" s="55"/>
      <c r="D251" s="55"/>
      <c r="E251" s="56"/>
      <c r="F251" s="55"/>
      <c r="G251" s="60"/>
      <c r="I251" s="84"/>
      <c r="J251" s="84"/>
      <c r="K251" s="84"/>
      <c r="L251" s="57"/>
      <c r="M251" s="84"/>
      <c r="N251" s="57"/>
      <c r="O251" s="85"/>
      <c r="P251" s="57"/>
      <c r="Q251" s="59"/>
      <c r="R251" s="60"/>
      <c r="S251" s="60"/>
      <c r="T251" s="60"/>
      <c r="U251" s="60"/>
      <c r="V251" s="60"/>
      <c r="X251" s="312" t="s">
        <v>178</v>
      </c>
      <c r="Y251" s="246" t="s">
        <v>61</v>
      </c>
      <c r="Z251" s="247" t="s">
        <v>5</v>
      </c>
      <c r="AA251" s="247" t="s">
        <v>28</v>
      </c>
      <c r="AB251" s="296" t="s">
        <v>108</v>
      </c>
      <c r="AC251" s="243"/>
      <c r="AD251" s="283">
        <f t="shared" ref="AD251:AF255" si="64">AD252</f>
        <v>13801</v>
      </c>
      <c r="AE251" s="283">
        <f t="shared" si="64"/>
        <v>0</v>
      </c>
      <c r="AF251" s="283">
        <f t="shared" si="64"/>
        <v>0</v>
      </c>
      <c r="AG251" s="20"/>
      <c r="AH251" s="20"/>
      <c r="AI251" s="103"/>
    </row>
    <row r="252" spans="1:35" s="61" customFormat="1" x14ac:dyDescent="0.25">
      <c r="A252" s="83"/>
      <c r="B252" s="53"/>
      <c r="C252" s="55"/>
      <c r="D252" s="55"/>
      <c r="E252" s="56"/>
      <c r="F252" s="55"/>
      <c r="G252" s="60"/>
      <c r="I252" s="84"/>
      <c r="J252" s="84"/>
      <c r="K252" s="84"/>
      <c r="L252" s="57"/>
      <c r="M252" s="84"/>
      <c r="N252" s="57"/>
      <c r="O252" s="85"/>
      <c r="P252" s="57"/>
      <c r="Q252" s="59"/>
      <c r="R252" s="60"/>
      <c r="S252" s="60"/>
      <c r="T252" s="60"/>
      <c r="U252" s="60"/>
      <c r="V252" s="60"/>
      <c r="X252" s="320" t="s">
        <v>501</v>
      </c>
      <c r="Y252" s="246" t="s">
        <v>61</v>
      </c>
      <c r="Z252" s="247" t="s">
        <v>5</v>
      </c>
      <c r="AA252" s="247" t="s">
        <v>28</v>
      </c>
      <c r="AB252" s="296" t="s">
        <v>109</v>
      </c>
      <c r="AC252" s="243"/>
      <c r="AD252" s="283">
        <f t="shared" ref="AD252:AF253" si="65">AD253</f>
        <v>13801</v>
      </c>
      <c r="AE252" s="283">
        <f t="shared" si="65"/>
        <v>0</v>
      </c>
      <c r="AF252" s="283">
        <f t="shared" si="65"/>
        <v>0</v>
      </c>
      <c r="AG252" s="20"/>
      <c r="AH252" s="20"/>
      <c r="AI252" s="103"/>
    </row>
    <row r="253" spans="1:35" s="61" customFormat="1" ht="31.5" x14ac:dyDescent="0.25">
      <c r="A253" s="83"/>
      <c r="B253" s="53"/>
      <c r="C253" s="55"/>
      <c r="D253" s="55"/>
      <c r="E253" s="56"/>
      <c r="F253" s="55"/>
      <c r="G253" s="60"/>
      <c r="I253" s="84"/>
      <c r="J253" s="84"/>
      <c r="K253" s="84"/>
      <c r="L253" s="57"/>
      <c r="M253" s="84"/>
      <c r="N253" s="57"/>
      <c r="O253" s="85"/>
      <c r="P253" s="57"/>
      <c r="Q253" s="59"/>
      <c r="R253" s="60"/>
      <c r="S253" s="60"/>
      <c r="T253" s="60"/>
      <c r="U253" s="60"/>
      <c r="V253" s="60"/>
      <c r="X253" s="319" t="s">
        <v>174</v>
      </c>
      <c r="Y253" s="246" t="s">
        <v>61</v>
      </c>
      <c r="Z253" s="247" t="s">
        <v>5</v>
      </c>
      <c r="AA253" s="247" t="s">
        <v>28</v>
      </c>
      <c r="AB253" s="296" t="s">
        <v>175</v>
      </c>
      <c r="AC253" s="243"/>
      <c r="AD253" s="283">
        <f t="shared" si="65"/>
        <v>13801</v>
      </c>
      <c r="AE253" s="283">
        <f t="shared" si="65"/>
        <v>0</v>
      </c>
      <c r="AF253" s="283">
        <f t="shared" si="65"/>
        <v>0</v>
      </c>
      <c r="AG253" s="20"/>
      <c r="AH253" s="20"/>
      <c r="AI253" s="103"/>
    </row>
    <row r="254" spans="1:35" s="61" customFormat="1" ht="31.5" x14ac:dyDescent="0.25">
      <c r="A254" s="98" t="s">
        <v>176</v>
      </c>
      <c r="B254" s="10" t="s">
        <v>57</v>
      </c>
      <c r="C254" s="1" t="s">
        <v>28</v>
      </c>
      <c r="D254" s="1">
        <v>13</v>
      </c>
      <c r="E254" s="96" t="s">
        <v>177</v>
      </c>
      <c r="F254" s="55"/>
      <c r="G254" s="60"/>
      <c r="I254" s="84"/>
      <c r="J254" s="84"/>
      <c r="K254" s="84"/>
      <c r="L254" s="57"/>
      <c r="M254" s="84"/>
      <c r="N254" s="57"/>
      <c r="O254" s="85"/>
      <c r="P254" s="57"/>
      <c r="Q254" s="59"/>
      <c r="R254" s="60"/>
      <c r="S254" s="60"/>
      <c r="T254" s="60"/>
      <c r="U254" s="60"/>
      <c r="V254" s="60"/>
      <c r="X254" s="319" t="s">
        <v>411</v>
      </c>
      <c r="Y254" s="246" t="s">
        <v>61</v>
      </c>
      <c r="Z254" s="247" t="s">
        <v>5</v>
      </c>
      <c r="AA254" s="247" t="s">
        <v>28</v>
      </c>
      <c r="AB254" s="296" t="s">
        <v>368</v>
      </c>
      <c r="AC254" s="243"/>
      <c r="AD254" s="283">
        <f t="shared" si="64"/>
        <v>13801</v>
      </c>
      <c r="AE254" s="283">
        <f t="shared" si="64"/>
        <v>0</v>
      </c>
      <c r="AF254" s="283">
        <f t="shared" si="64"/>
        <v>0</v>
      </c>
      <c r="AG254" s="20"/>
      <c r="AH254" s="20"/>
      <c r="AI254" s="103"/>
    </row>
    <row r="255" spans="1:35" s="61" customFormat="1" x14ac:dyDescent="0.25">
      <c r="A255" s="83"/>
      <c r="B255" s="53"/>
      <c r="C255" s="55"/>
      <c r="D255" s="55"/>
      <c r="E255" s="56"/>
      <c r="F255" s="55"/>
      <c r="G255" s="60"/>
      <c r="I255" s="84"/>
      <c r="J255" s="84"/>
      <c r="K255" s="84"/>
      <c r="L255" s="57"/>
      <c r="M255" s="84"/>
      <c r="N255" s="57"/>
      <c r="O255" s="85"/>
      <c r="P255" s="57"/>
      <c r="Q255" s="59"/>
      <c r="R255" s="60"/>
      <c r="S255" s="60"/>
      <c r="T255" s="60"/>
      <c r="U255" s="60"/>
      <c r="V255" s="60"/>
      <c r="X255" s="267" t="s">
        <v>116</v>
      </c>
      <c r="Y255" s="246" t="s">
        <v>61</v>
      </c>
      <c r="Z255" s="247" t="s">
        <v>5</v>
      </c>
      <c r="AA255" s="247" t="s">
        <v>28</v>
      </c>
      <c r="AB255" s="296" t="s">
        <v>368</v>
      </c>
      <c r="AC255" s="263">
        <v>200</v>
      </c>
      <c r="AD255" s="283">
        <f t="shared" si="64"/>
        <v>13801</v>
      </c>
      <c r="AE255" s="283">
        <f t="shared" si="64"/>
        <v>0</v>
      </c>
      <c r="AF255" s="283">
        <f t="shared" si="64"/>
        <v>0</v>
      </c>
      <c r="AG255" s="20"/>
      <c r="AH255" s="20"/>
      <c r="AI255" s="103"/>
    </row>
    <row r="256" spans="1:35" s="61" customFormat="1" ht="31.5" x14ac:dyDescent="0.25">
      <c r="A256" s="83"/>
      <c r="B256" s="53"/>
      <c r="C256" s="55"/>
      <c r="D256" s="55"/>
      <c r="E256" s="56"/>
      <c r="F256" s="55"/>
      <c r="G256" s="60"/>
      <c r="I256" s="84"/>
      <c r="J256" s="84"/>
      <c r="K256" s="84"/>
      <c r="L256" s="57"/>
      <c r="M256" s="84"/>
      <c r="N256" s="57"/>
      <c r="O256" s="85"/>
      <c r="P256" s="57"/>
      <c r="Q256" s="59"/>
      <c r="R256" s="60"/>
      <c r="S256" s="60"/>
      <c r="T256" s="60"/>
      <c r="U256" s="60"/>
      <c r="V256" s="60"/>
      <c r="X256" s="267" t="s">
        <v>50</v>
      </c>
      <c r="Y256" s="246" t="s">
        <v>61</v>
      </c>
      <c r="Z256" s="247" t="s">
        <v>5</v>
      </c>
      <c r="AA256" s="247" t="s">
        <v>28</v>
      </c>
      <c r="AB256" s="296" t="s">
        <v>368</v>
      </c>
      <c r="AC256" s="263">
        <v>240</v>
      </c>
      <c r="AD256" s="283">
        <v>13801</v>
      </c>
      <c r="AE256" s="283">
        <v>0</v>
      </c>
      <c r="AF256" s="283">
        <v>0</v>
      </c>
      <c r="AG256" s="20"/>
      <c r="AH256" s="20"/>
      <c r="AI256" s="103"/>
    </row>
    <row r="257" spans="1:35" s="61" customFormat="1" x14ac:dyDescent="0.25">
      <c r="A257" s="83"/>
      <c r="B257" s="53"/>
      <c r="C257" s="55"/>
      <c r="D257" s="55"/>
      <c r="E257" s="56"/>
      <c r="F257" s="55"/>
      <c r="G257" s="60"/>
      <c r="I257" s="84"/>
      <c r="J257" s="84"/>
      <c r="K257" s="84"/>
      <c r="L257" s="57"/>
      <c r="M257" s="84"/>
      <c r="N257" s="57"/>
      <c r="O257" s="85"/>
      <c r="P257" s="57"/>
      <c r="Q257" s="59"/>
      <c r="R257" s="60"/>
      <c r="S257" s="60"/>
      <c r="T257" s="60"/>
      <c r="U257" s="60"/>
      <c r="V257" s="60"/>
      <c r="X257" s="267" t="s">
        <v>18</v>
      </c>
      <c r="Y257" s="246" t="s">
        <v>61</v>
      </c>
      <c r="Z257" s="247" t="s">
        <v>5</v>
      </c>
      <c r="AA257" s="247" t="s">
        <v>7</v>
      </c>
      <c r="AB257" s="299"/>
      <c r="AC257" s="261"/>
      <c r="AD257" s="283">
        <f>AD276+AD258+AD288+AD282+AD269+AD294</f>
        <v>381162</v>
      </c>
      <c r="AE257" s="283">
        <f t="shared" ref="AE257" si="66">AE276+AE258+AE288+AE282+AE269+AE294</f>
        <v>358605.2</v>
      </c>
      <c r="AF257" s="283">
        <f>AF258+AF269+AF276+AF282+AF288+AF294</f>
        <v>356807.7</v>
      </c>
      <c r="AG257" s="20"/>
      <c r="AH257" s="20"/>
      <c r="AI257" s="103"/>
    </row>
    <row r="258" spans="1:35" s="61" customFormat="1" ht="31.5" x14ac:dyDescent="0.25">
      <c r="A258" s="83"/>
      <c r="B258" s="53"/>
      <c r="C258" s="55"/>
      <c r="D258" s="55"/>
      <c r="E258" s="56"/>
      <c r="F258" s="55"/>
      <c r="G258" s="60"/>
      <c r="I258" s="84"/>
      <c r="J258" s="84"/>
      <c r="K258" s="84"/>
      <c r="L258" s="57"/>
      <c r="M258" s="84"/>
      <c r="N258" s="57"/>
      <c r="O258" s="85"/>
      <c r="P258" s="57"/>
      <c r="Q258" s="59"/>
      <c r="R258" s="60"/>
      <c r="S258" s="60"/>
      <c r="T258" s="60"/>
      <c r="U258" s="60"/>
      <c r="V258" s="60"/>
      <c r="X258" s="313" t="s">
        <v>153</v>
      </c>
      <c r="Y258" s="246" t="s">
        <v>61</v>
      </c>
      <c r="Z258" s="247" t="s">
        <v>5</v>
      </c>
      <c r="AA258" s="247" t="s">
        <v>7</v>
      </c>
      <c r="AB258" s="295" t="s">
        <v>98</v>
      </c>
      <c r="AC258" s="261"/>
      <c r="AD258" s="283">
        <f t="shared" ref="AD258:AF259" si="67">AD259</f>
        <v>14788.6</v>
      </c>
      <c r="AE258" s="283">
        <f t="shared" si="67"/>
        <v>5974</v>
      </c>
      <c r="AF258" s="283">
        <f t="shared" si="67"/>
        <v>6213</v>
      </c>
      <c r="AG258" s="20"/>
      <c r="AH258" s="20"/>
      <c r="AI258" s="103"/>
    </row>
    <row r="259" spans="1:35" s="61" customFormat="1" x14ac:dyDescent="0.25">
      <c r="A259" s="83"/>
      <c r="B259" s="53"/>
      <c r="C259" s="55"/>
      <c r="D259" s="55"/>
      <c r="E259" s="56"/>
      <c r="F259" s="55"/>
      <c r="G259" s="60"/>
      <c r="I259" s="84"/>
      <c r="J259" s="84"/>
      <c r="K259" s="84"/>
      <c r="L259" s="57"/>
      <c r="M259" s="84"/>
      <c r="N259" s="57"/>
      <c r="O259" s="85"/>
      <c r="P259" s="57"/>
      <c r="Q259" s="59"/>
      <c r="R259" s="60"/>
      <c r="S259" s="60"/>
      <c r="T259" s="60"/>
      <c r="U259" s="60"/>
      <c r="V259" s="60"/>
      <c r="X259" s="312" t="s">
        <v>154</v>
      </c>
      <c r="Y259" s="246" t="s">
        <v>61</v>
      </c>
      <c r="Z259" s="247" t="s">
        <v>5</v>
      </c>
      <c r="AA259" s="247" t="s">
        <v>7</v>
      </c>
      <c r="AB259" s="295" t="s">
        <v>102</v>
      </c>
      <c r="AC259" s="261"/>
      <c r="AD259" s="283">
        <f t="shared" si="67"/>
        <v>14788.6</v>
      </c>
      <c r="AE259" s="283">
        <f t="shared" si="67"/>
        <v>5974</v>
      </c>
      <c r="AF259" s="283">
        <f t="shared" si="67"/>
        <v>6213</v>
      </c>
      <c r="AG259" s="20"/>
      <c r="AH259" s="20"/>
      <c r="AI259" s="103"/>
    </row>
    <row r="260" spans="1:35" s="61" customFormat="1" x14ac:dyDescent="0.25">
      <c r="A260" s="83"/>
      <c r="B260" s="53"/>
      <c r="C260" s="55"/>
      <c r="D260" s="55"/>
      <c r="E260" s="56"/>
      <c r="F260" s="55"/>
      <c r="G260" s="60"/>
      <c r="I260" s="84"/>
      <c r="J260" s="84"/>
      <c r="K260" s="84"/>
      <c r="L260" s="57"/>
      <c r="M260" s="84"/>
      <c r="N260" s="57"/>
      <c r="O260" s="85"/>
      <c r="P260" s="57"/>
      <c r="Q260" s="59"/>
      <c r="R260" s="60"/>
      <c r="S260" s="60"/>
      <c r="T260" s="60"/>
      <c r="U260" s="60"/>
      <c r="V260" s="60"/>
      <c r="X260" s="317" t="s">
        <v>499</v>
      </c>
      <c r="Y260" s="246" t="s">
        <v>61</v>
      </c>
      <c r="Z260" s="247" t="s">
        <v>5</v>
      </c>
      <c r="AA260" s="247" t="s">
        <v>7</v>
      </c>
      <c r="AB260" s="295" t="s">
        <v>320</v>
      </c>
      <c r="AC260" s="261"/>
      <c r="AD260" s="283">
        <f>AD261+AD264</f>
        <v>14788.6</v>
      </c>
      <c r="AE260" s="283">
        <f>AE261+AE264</f>
        <v>5974</v>
      </c>
      <c r="AF260" s="283">
        <f>AF261+AF264</f>
        <v>6213</v>
      </c>
      <c r="AG260" s="20"/>
      <c r="AH260" s="20"/>
      <c r="AI260" s="103"/>
    </row>
    <row r="261" spans="1:35" s="61" customFormat="1" x14ac:dyDescent="0.25">
      <c r="A261" s="83"/>
      <c r="B261" s="53"/>
      <c r="C261" s="55"/>
      <c r="D261" s="55"/>
      <c r="E261" s="56"/>
      <c r="F261" s="55"/>
      <c r="G261" s="60"/>
      <c r="I261" s="84"/>
      <c r="J261" s="84"/>
      <c r="K261" s="84"/>
      <c r="L261" s="57"/>
      <c r="M261" s="84"/>
      <c r="N261" s="57"/>
      <c r="O261" s="85"/>
      <c r="P261" s="57"/>
      <c r="Q261" s="59"/>
      <c r="R261" s="60"/>
      <c r="S261" s="60"/>
      <c r="T261" s="60"/>
      <c r="U261" s="60"/>
      <c r="V261" s="60"/>
      <c r="X261" s="319" t="s">
        <v>237</v>
      </c>
      <c r="Y261" s="246" t="s">
        <v>61</v>
      </c>
      <c r="Z261" s="247" t="s">
        <v>5</v>
      </c>
      <c r="AA261" s="247" t="s">
        <v>7</v>
      </c>
      <c r="AB261" s="295" t="s">
        <v>338</v>
      </c>
      <c r="AC261" s="261"/>
      <c r="AD261" s="283">
        <f t="shared" ref="AD261:AF262" si="68">AD262</f>
        <v>5745</v>
      </c>
      <c r="AE261" s="283">
        <f t="shared" si="68"/>
        <v>5974</v>
      </c>
      <c r="AF261" s="283">
        <f t="shared" si="68"/>
        <v>6213</v>
      </c>
      <c r="AG261" s="20"/>
      <c r="AH261" s="20"/>
      <c r="AI261" s="103"/>
    </row>
    <row r="262" spans="1:35" s="61" customFormat="1" x14ac:dyDescent="0.25">
      <c r="A262" s="83"/>
      <c r="B262" s="53"/>
      <c r="C262" s="55"/>
      <c r="D262" s="55"/>
      <c r="E262" s="56"/>
      <c r="F262" s="55"/>
      <c r="G262" s="60"/>
      <c r="I262" s="84"/>
      <c r="J262" s="84"/>
      <c r="K262" s="84"/>
      <c r="L262" s="57"/>
      <c r="M262" s="84"/>
      <c r="N262" s="57"/>
      <c r="O262" s="85"/>
      <c r="P262" s="57"/>
      <c r="Q262" s="59"/>
      <c r="R262" s="60"/>
      <c r="S262" s="60"/>
      <c r="T262" s="60"/>
      <c r="U262" s="60"/>
      <c r="V262" s="60"/>
      <c r="X262" s="267" t="s">
        <v>116</v>
      </c>
      <c r="Y262" s="246" t="s">
        <v>61</v>
      </c>
      <c r="Z262" s="247" t="s">
        <v>5</v>
      </c>
      <c r="AA262" s="247" t="s">
        <v>7</v>
      </c>
      <c r="AB262" s="295" t="s">
        <v>338</v>
      </c>
      <c r="AC262" s="261" t="s">
        <v>36</v>
      </c>
      <c r="AD262" s="283">
        <f t="shared" si="68"/>
        <v>5745</v>
      </c>
      <c r="AE262" s="283">
        <f t="shared" si="68"/>
        <v>5974</v>
      </c>
      <c r="AF262" s="283">
        <f t="shared" si="68"/>
        <v>6213</v>
      </c>
      <c r="AG262" s="20"/>
      <c r="AH262" s="20"/>
      <c r="AI262" s="103"/>
    </row>
    <row r="263" spans="1:35" s="61" customFormat="1" ht="31.5" x14ac:dyDescent="0.25">
      <c r="A263" s="83"/>
      <c r="B263" s="53"/>
      <c r="C263" s="55"/>
      <c r="D263" s="55"/>
      <c r="E263" s="56"/>
      <c r="F263" s="55"/>
      <c r="G263" s="60"/>
      <c r="I263" s="84"/>
      <c r="J263" s="84"/>
      <c r="K263" s="84"/>
      <c r="L263" s="57"/>
      <c r="M263" s="84"/>
      <c r="N263" s="57"/>
      <c r="O263" s="85"/>
      <c r="P263" s="57"/>
      <c r="Q263" s="59"/>
      <c r="R263" s="60"/>
      <c r="S263" s="60"/>
      <c r="T263" s="60"/>
      <c r="U263" s="60"/>
      <c r="V263" s="60"/>
      <c r="X263" s="267" t="s">
        <v>50</v>
      </c>
      <c r="Y263" s="246" t="s">
        <v>61</v>
      </c>
      <c r="Z263" s="247" t="s">
        <v>5</v>
      </c>
      <c r="AA263" s="247" t="s">
        <v>7</v>
      </c>
      <c r="AB263" s="295" t="s">
        <v>338</v>
      </c>
      <c r="AC263" s="261" t="s">
        <v>63</v>
      </c>
      <c r="AD263" s="283">
        <v>5745</v>
      </c>
      <c r="AE263" s="283">
        <v>5974</v>
      </c>
      <c r="AF263" s="283">
        <v>6213</v>
      </c>
      <c r="AG263" s="167"/>
      <c r="AH263" s="20"/>
      <c r="AI263" s="103"/>
    </row>
    <row r="264" spans="1:35" s="61" customFormat="1" ht="31.5" x14ac:dyDescent="0.25">
      <c r="A264" s="83"/>
      <c r="B264" s="53"/>
      <c r="C264" s="55"/>
      <c r="D264" s="55"/>
      <c r="E264" s="56"/>
      <c r="F264" s="55"/>
      <c r="G264" s="60"/>
      <c r="I264" s="84"/>
      <c r="J264" s="84"/>
      <c r="K264" s="84"/>
      <c r="L264" s="57"/>
      <c r="M264" s="84"/>
      <c r="N264" s="57"/>
      <c r="O264" s="85"/>
      <c r="P264" s="57"/>
      <c r="Q264" s="59"/>
      <c r="R264" s="60"/>
      <c r="S264" s="60"/>
      <c r="T264" s="60"/>
      <c r="U264" s="60"/>
      <c r="V264" s="60"/>
      <c r="X264" s="319" t="s">
        <v>236</v>
      </c>
      <c r="Y264" s="246" t="s">
        <v>61</v>
      </c>
      <c r="Z264" s="247" t="s">
        <v>5</v>
      </c>
      <c r="AA264" s="247" t="s">
        <v>7</v>
      </c>
      <c r="AB264" s="295" t="s">
        <v>322</v>
      </c>
      <c r="AC264" s="261"/>
      <c r="AD264" s="283">
        <f>AD265+AD267</f>
        <v>9043.6</v>
      </c>
      <c r="AE264" s="283">
        <f>AE265+AE267</f>
        <v>0</v>
      </c>
      <c r="AF264" s="283">
        <f>AF265+AF267</f>
        <v>0</v>
      </c>
      <c r="AG264" s="20"/>
      <c r="AH264" s="20"/>
      <c r="AI264" s="103"/>
    </row>
    <row r="265" spans="1:35" s="61" customFormat="1" ht="47.25" x14ac:dyDescent="0.25">
      <c r="A265" s="83"/>
      <c r="B265" s="53"/>
      <c r="C265" s="55"/>
      <c r="D265" s="55"/>
      <c r="E265" s="56"/>
      <c r="F265" s="55"/>
      <c r="G265" s="60"/>
      <c r="I265" s="84"/>
      <c r="J265" s="84"/>
      <c r="K265" s="84"/>
      <c r="L265" s="57"/>
      <c r="M265" s="84"/>
      <c r="N265" s="57"/>
      <c r="O265" s="85"/>
      <c r="P265" s="57"/>
      <c r="Q265" s="59"/>
      <c r="R265" s="60"/>
      <c r="S265" s="60"/>
      <c r="T265" s="60"/>
      <c r="U265" s="60"/>
      <c r="V265" s="60"/>
      <c r="X265" s="267" t="s">
        <v>40</v>
      </c>
      <c r="Y265" s="246" t="s">
        <v>61</v>
      </c>
      <c r="Z265" s="247" t="s">
        <v>5</v>
      </c>
      <c r="AA265" s="247" t="s">
        <v>7</v>
      </c>
      <c r="AB265" s="295" t="s">
        <v>322</v>
      </c>
      <c r="AC265" s="261" t="s">
        <v>123</v>
      </c>
      <c r="AD265" s="283">
        <f>AD266</f>
        <v>8212.6</v>
      </c>
      <c r="AE265" s="283">
        <f>AE266</f>
        <v>0</v>
      </c>
      <c r="AF265" s="283">
        <f>AF266</f>
        <v>0</v>
      </c>
      <c r="AG265" s="20"/>
      <c r="AH265" s="20"/>
      <c r="AI265" s="103"/>
    </row>
    <row r="266" spans="1:35" s="61" customFormat="1" x14ac:dyDescent="0.25">
      <c r="A266" s="83"/>
      <c r="B266" s="53"/>
      <c r="C266" s="55"/>
      <c r="D266" s="55"/>
      <c r="E266" s="56"/>
      <c r="F266" s="55"/>
      <c r="G266" s="60"/>
      <c r="I266" s="84"/>
      <c r="J266" s="84"/>
      <c r="K266" s="84"/>
      <c r="L266" s="57"/>
      <c r="M266" s="84"/>
      <c r="N266" s="57"/>
      <c r="O266" s="85"/>
      <c r="P266" s="57"/>
      <c r="Q266" s="59"/>
      <c r="R266" s="60"/>
      <c r="S266" s="60"/>
      <c r="T266" s="60"/>
      <c r="U266" s="60"/>
      <c r="V266" s="60"/>
      <c r="X266" s="267" t="s">
        <v>65</v>
      </c>
      <c r="Y266" s="246" t="s">
        <v>61</v>
      </c>
      <c r="Z266" s="247" t="s">
        <v>5</v>
      </c>
      <c r="AA266" s="247" t="s">
        <v>7</v>
      </c>
      <c r="AB266" s="295" t="s">
        <v>322</v>
      </c>
      <c r="AC266" s="261" t="s">
        <v>124</v>
      </c>
      <c r="AD266" s="283">
        <v>8212.6</v>
      </c>
      <c r="AE266" s="283">
        <v>0</v>
      </c>
      <c r="AF266" s="283">
        <v>0</v>
      </c>
      <c r="AG266" s="20"/>
      <c r="AH266" s="20"/>
      <c r="AI266" s="103"/>
    </row>
    <row r="267" spans="1:35" s="61" customFormat="1" x14ac:dyDescent="0.25">
      <c r="A267" s="83"/>
      <c r="B267" s="53"/>
      <c r="C267" s="55"/>
      <c r="D267" s="55"/>
      <c r="E267" s="56"/>
      <c r="F267" s="55"/>
      <c r="G267" s="60"/>
      <c r="I267" s="84"/>
      <c r="J267" s="84"/>
      <c r="K267" s="84"/>
      <c r="L267" s="57"/>
      <c r="M267" s="84"/>
      <c r="N267" s="57"/>
      <c r="O267" s="85"/>
      <c r="P267" s="57"/>
      <c r="Q267" s="59"/>
      <c r="R267" s="60"/>
      <c r="S267" s="60"/>
      <c r="T267" s="60"/>
      <c r="U267" s="60"/>
      <c r="V267" s="60"/>
      <c r="X267" s="267" t="s">
        <v>116</v>
      </c>
      <c r="Y267" s="246" t="s">
        <v>61</v>
      </c>
      <c r="Z267" s="247" t="s">
        <v>5</v>
      </c>
      <c r="AA267" s="247" t="s">
        <v>7</v>
      </c>
      <c r="AB267" s="295" t="s">
        <v>322</v>
      </c>
      <c r="AC267" s="261" t="s">
        <v>36</v>
      </c>
      <c r="AD267" s="283">
        <f>AD268</f>
        <v>831</v>
      </c>
      <c r="AE267" s="283">
        <f>AE268</f>
        <v>0</v>
      </c>
      <c r="AF267" s="283">
        <f>AF268</f>
        <v>0</v>
      </c>
      <c r="AG267" s="20"/>
      <c r="AH267" s="20"/>
      <c r="AI267" s="103"/>
    </row>
    <row r="268" spans="1:35" s="61" customFormat="1" ht="31.5" x14ac:dyDescent="0.25">
      <c r="A268" s="83"/>
      <c r="B268" s="53"/>
      <c r="C268" s="55"/>
      <c r="D268" s="55"/>
      <c r="E268" s="56"/>
      <c r="F268" s="55"/>
      <c r="G268" s="60"/>
      <c r="I268" s="84"/>
      <c r="J268" s="84"/>
      <c r="K268" s="84"/>
      <c r="L268" s="57"/>
      <c r="M268" s="84"/>
      <c r="N268" s="57"/>
      <c r="O268" s="85"/>
      <c r="P268" s="57"/>
      <c r="Q268" s="59"/>
      <c r="R268" s="60"/>
      <c r="S268" s="60"/>
      <c r="T268" s="60"/>
      <c r="U268" s="60"/>
      <c r="V268" s="60"/>
      <c r="X268" s="267" t="s">
        <v>50</v>
      </c>
      <c r="Y268" s="246" t="s">
        <v>61</v>
      </c>
      <c r="Z268" s="247" t="s">
        <v>5</v>
      </c>
      <c r="AA268" s="247" t="s">
        <v>7</v>
      </c>
      <c r="AB268" s="295" t="s">
        <v>322</v>
      </c>
      <c r="AC268" s="261" t="s">
        <v>63</v>
      </c>
      <c r="AD268" s="283">
        <v>831</v>
      </c>
      <c r="AE268" s="283">
        <v>0</v>
      </c>
      <c r="AF268" s="283">
        <v>0</v>
      </c>
      <c r="AG268" s="20"/>
      <c r="AH268" s="20"/>
      <c r="AI268" s="103"/>
    </row>
    <row r="269" spans="1:35" s="61" customFormat="1" x14ac:dyDescent="0.25">
      <c r="A269" s="83"/>
      <c r="B269" s="53"/>
      <c r="C269" s="55"/>
      <c r="D269" s="55"/>
      <c r="E269" s="56"/>
      <c r="F269" s="55"/>
      <c r="G269" s="60"/>
      <c r="I269" s="84"/>
      <c r="J269" s="84"/>
      <c r="K269" s="84"/>
      <c r="L269" s="57"/>
      <c r="M269" s="84"/>
      <c r="N269" s="57"/>
      <c r="O269" s="85"/>
      <c r="P269" s="57"/>
      <c r="Q269" s="59"/>
      <c r="R269" s="60"/>
      <c r="S269" s="60"/>
      <c r="T269" s="60"/>
      <c r="U269" s="60"/>
      <c r="V269" s="60"/>
      <c r="X269" s="160" t="s">
        <v>178</v>
      </c>
      <c r="Y269" s="246" t="s">
        <v>61</v>
      </c>
      <c r="Z269" s="247" t="s">
        <v>5</v>
      </c>
      <c r="AA269" s="247" t="s">
        <v>7</v>
      </c>
      <c r="AB269" s="298" t="s">
        <v>108</v>
      </c>
      <c r="AC269" s="261"/>
      <c r="AD269" s="283">
        <f t="shared" ref="AD269:AF274" si="69">AD270</f>
        <v>165</v>
      </c>
      <c r="AE269" s="283">
        <f t="shared" si="69"/>
        <v>0</v>
      </c>
      <c r="AF269" s="283">
        <f t="shared" si="69"/>
        <v>0</v>
      </c>
      <c r="AG269" s="20"/>
      <c r="AH269" s="20"/>
      <c r="AI269" s="103"/>
    </row>
    <row r="270" spans="1:35" s="61" customFormat="1" x14ac:dyDescent="0.25">
      <c r="A270" s="83"/>
      <c r="B270" s="53"/>
      <c r="C270" s="55"/>
      <c r="D270" s="55"/>
      <c r="E270" s="56"/>
      <c r="F270" s="55"/>
      <c r="G270" s="60"/>
      <c r="I270" s="84"/>
      <c r="J270" s="84"/>
      <c r="K270" s="84"/>
      <c r="L270" s="57"/>
      <c r="M270" s="84"/>
      <c r="N270" s="57"/>
      <c r="O270" s="85"/>
      <c r="P270" s="57"/>
      <c r="Q270" s="59"/>
      <c r="R270" s="60"/>
      <c r="S270" s="60"/>
      <c r="T270" s="60"/>
      <c r="U270" s="60"/>
      <c r="V270" s="60"/>
      <c r="X270" s="249" t="s">
        <v>181</v>
      </c>
      <c r="Y270" s="246" t="s">
        <v>61</v>
      </c>
      <c r="Z270" s="247" t="s">
        <v>5</v>
      </c>
      <c r="AA270" s="247" t="s">
        <v>7</v>
      </c>
      <c r="AB270" s="296" t="s">
        <v>182</v>
      </c>
      <c r="AC270" s="261"/>
      <c r="AD270" s="283">
        <f t="shared" si="69"/>
        <v>165</v>
      </c>
      <c r="AE270" s="283">
        <f t="shared" si="69"/>
        <v>0</v>
      </c>
      <c r="AF270" s="283">
        <f t="shared" si="69"/>
        <v>0</v>
      </c>
      <c r="AG270" s="20"/>
      <c r="AH270" s="20"/>
      <c r="AI270" s="103"/>
    </row>
    <row r="271" spans="1:35" s="61" customFormat="1" ht="31.5" x14ac:dyDescent="0.25">
      <c r="A271" s="83"/>
      <c r="B271" s="53"/>
      <c r="C271" s="55"/>
      <c r="D271" s="55"/>
      <c r="E271" s="56"/>
      <c r="F271" s="55"/>
      <c r="G271" s="60"/>
      <c r="I271" s="84"/>
      <c r="J271" s="84"/>
      <c r="K271" s="84"/>
      <c r="L271" s="57"/>
      <c r="M271" s="84"/>
      <c r="N271" s="57"/>
      <c r="O271" s="85"/>
      <c r="P271" s="57"/>
      <c r="Q271" s="59"/>
      <c r="R271" s="60"/>
      <c r="S271" s="60"/>
      <c r="T271" s="60"/>
      <c r="U271" s="60"/>
      <c r="V271" s="60"/>
      <c r="X271" s="245" t="s">
        <v>505</v>
      </c>
      <c r="Y271" s="246" t="s">
        <v>61</v>
      </c>
      <c r="Z271" s="247" t="s">
        <v>5</v>
      </c>
      <c r="AA271" s="247" t="s">
        <v>7</v>
      </c>
      <c r="AB271" s="298" t="s">
        <v>506</v>
      </c>
      <c r="AC271" s="261"/>
      <c r="AD271" s="283">
        <f t="shared" si="69"/>
        <v>165</v>
      </c>
      <c r="AE271" s="283">
        <f t="shared" si="69"/>
        <v>0</v>
      </c>
      <c r="AF271" s="283">
        <f t="shared" si="69"/>
        <v>0</v>
      </c>
      <c r="AG271" s="20"/>
      <c r="AH271" s="20"/>
      <c r="AI271" s="103"/>
    </row>
    <row r="272" spans="1:35" s="61" customFormat="1" ht="31.5" x14ac:dyDescent="0.25">
      <c r="A272" s="83"/>
      <c r="B272" s="53"/>
      <c r="C272" s="55"/>
      <c r="D272" s="55"/>
      <c r="E272" s="56"/>
      <c r="F272" s="55"/>
      <c r="G272" s="60"/>
      <c r="I272" s="84"/>
      <c r="J272" s="84"/>
      <c r="K272" s="84"/>
      <c r="L272" s="57"/>
      <c r="M272" s="84"/>
      <c r="N272" s="57"/>
      <c r="O272" s="85"/>
      <c r="P272" s="57"/>
      <c r="Q272" s="59"/>
      <c r="R272" s="60"/>
      <c r="S272" s="60"/>
      <c r="T272" s="60"/>
      <c r="U272" s="60"/>
      <c r="V272" s="60"/>
      <c r="X272" s="245" t="s">
        <v>505</v>
      </c>
      <c r="Y272" s="246" t="s">
        <v>61</v>
      </c>
      <c r="Z272" s="247" t="s">
        <v>5</v>
      </c>
      <c r="AA272" s="247" t="s">
        <v>7</v>
      </c>
      <c r="AB272" s="298" t="s">
        <v>506</v>
      </c>
      <c r="AC272" s="248"/>
      <c r="AD272" s="283">
        <f t="shared" si="69"/>
        <v>165</v>
      </c>
      <c r="AE272" s="283">
        <f t="shared" si="69"/>
        <v>0</v>
      </c>
      <c r="AF272" s="283">
        <f t="shared" si="69"/>
        <v>0</v>
      </c>
      <c r="AG272" s="20"/>
      <c r="AH272" s="20"/>
      <c r="AI272" s="103"/>
    </row>
    <row r="273" spans="1:36" s="61" customFormat="1" ht="78.75" x14ac:dyDescent="0.25">
      <c r="A273" s="83"/>
      <c r="B273" s="53"/>
      <c r="C273" s="55"/>
      <c r="D273" s="55"/>
      <c r="E273" s="56"/>
      <c r="F273" s="55"/>
      <c r="G273" s="60"/>
      <c r="I273" s="84"/>
      <c r="J273" s="84"/>
      <c r="K273" s="84"/>
      <c r="L273" s="57"/>
      <c r="M273" s="84"/>
      <c r="N273" s="57"/>
      <c r="O273" s="85"/>
      <c r="P273" s="57"/>
      <c r="Q273" s="59"/>
      <c r="R273" s="60"/>
      <c r="S273" s="60"/>
      <c r="T273" s="60"/>
      <c r="U273" s="60"/>
      <c r="V273" s="60"/>
      <c r="X273" s="245" t="s">
        <v>385</v>
      </c>
      <c r="Y273" s="246" t="s">
        <v>61</v>
      </c>
      <c r="Z273" s="247" t="s">
        <v>5</v>
      </c>
      <c r="AA273" s="247" t="s">
        <v>7</v>
      </c>
      <c r="AB273" s="296" t="s">
        <v>507</v>
      </c>
      <c r="AC273" s="248"/>
      <c r="AD273" s="283">
        <f t="shared" si="69"/>
        <v>165</v>
      </c>
      <c r="AE273" s="283">
        <f t="shared" si="69"/>
        <v>0</v>
      </c>
      <c r="AF273" s="283">
        <f t="shared" si="69"/>
        <v>0</v>
      </c>
      <c r="AG273" s="20"/>
      <c r="AH273" s="20"/>
      <c r="AI273" s="103"/>
    </row>
    <row r="274" spans="1:36" s="61" customFormat="1" x14ac:dyDescent="0.25">
      <c r="A274" s="83"/>
      <c r="B274" s="53"/>
      <c r="C274" s="55"/>
      <c r="D274" s="55"/>
      <c r="E274" s="56"/>
      <c r="F274" s="55"/>
      <c r="G274" s="60"/>
      <c r="I274" s="84"/>
      <c r="J274" s="84"/>
      <c r="K274" s="84"/>
      <c r="L274" s="57"/>
      <c r="M274" s="84"/>
      <c r="N274" s="57"/>
      <c r="O274" s="85"/>
      <c r="P274" s="57"/>
      <c r="Q274" s="59"/>
      <c r="R274" s="60"/>
      <c r="S274" s="60"/>
      <c r="T274" s="60"/>
      <c r="U274" s="60"/>
      <c r="V274" s="60"/>
      <c r="X274" s="245" t="s">
        <v>116</v>
      </c>
      <c r="Y274" s="246" t="s">
        <v>61</v>
      </c>
      <c r="Z274" s="247" t="s">
        <v>5</v>
      </c>
      <c r="AA274" s="247" t="s">
        <v>7</v>
      </c>
      <c r="AB274" s="296" t="s">
        <v>507</v>
      </c>
      <c r="AC274" s="248">
        <v>200</v>
      </c>
      <c r="AD274" s="283">
        <f t="shared" si="69"/>
        <v>165</v>
      </c>
      <c r="AE274" s="283">
        <f t="shared" si="69"/>
        <v>0</v>
      </c>
      <c r="AF274" s="283">
        <f t="shared" si="69"/>
        <v>0</v>
      </c>
      <c r="AG274" s="20"/>
      <c r="AH274" s="20"/>
      <c r="AI274" s="103"/>
    </row>
    <row r="275" spans="1:36" s="61" customFormat="1" ht="31.5" x14ac:dyDescent="0.25">
      <c r="A275" s="83"/>
      <c r="B275" s="53"/>
      <c r="C275" s="55"/>
      <c r="D275" s="55"/>
      <c r="E275" s="56"/>
      <c r="F275" s="55"/>
      <c r="G275" s="60"/>
      <c r="I275" s="84"/>
      <c r="J275" s="84"/>
      <c r="K275" s="84"/>
      <c r="L275" s="57"/>
      <c r="M275" s="84"/>
      <c r="N275" s="57"/>
      <c r="O275" s="85"/>
      <c r="P275" s="57"/>
      <c r="Q275" s="59"/>
      <c r="R275" s="60"/>
      <c r="S275" s="60"/>
      <c r="T275" s="60"/>
      <c r="U275" s="60"/>
      <c r="V275" s="60"/>
      <c r="X275" s="245" t="s">
        <v>50</v>
      </c>
      <c r="Y275" s="246" t="s">
        <v>61</v>
      </c>
      <c r="Z275" s="247" t="s">
        <v>5</v>
      </c>
      <c r="AA275" s="247" t="s">
        <v>7</v>
      </c>
      <c r="AB275" s="296" t="s">
        <v>507</v>
      </c>
      <c r="AC275" s="248">
        <v>240</v>
      </c>
      <c r="AD275" s="283">
        <v>165</v>
      </c>
      <c r="AE275" s="283">
        <v>0</v>
      </c>
      <c r="AF275" s="283">
        <v>0</v>
      </c>
      <c r="AG275" s="20"/>
      <c r="AH275" s="20"/>
      <c r="AI275" s="103"/>
    </row>
    <row r="276" spans="1:36" s="61" customFormat="1" ht="31.5" x14ac:dyDescent="0.25">
      <c r="A276" s="83"/>
      <c r="B276" s="53"/>
      <c r="C276" s="55"/>
      <c r="D276" s="55"/>
      <c r="E276" s="56"/>
      <c r="F276" s="55"/>
      <c r="G276" s="60"/>
      <c r="I276" s="84"/>
      <c r="J276" s="84"/>
      <c r="K276" s="84"/>
      <c r="L276" s="57"/>
      <c r="M276" s="84"/>
      <c r="N276" s="57"/>
      <c r="O276" s="85"/>
      <c r="P276" s="57"/>
      <c r="Q276" s="59"/>
      <c r="R276" s="60"/>
      <c r="S276" s="60"/>
      <c r="T276" s="60"/>
      <c r="U276" s="60"/>
      <c r="V276" s="60"/>
      <c r="X276" s="313" t="s">
        <v>286</v>
      </c>
      <c r="Y276" s="246" t="s">
        <v>61</v>
      </c>
      <c r="Z276" s="247" t="s">
        <v>5</v>
      </c>
      <c r="AA276" s="247" t="s">
        <v>7</v>
      </c>
      <c r="AB276" s="296" t="s">
        <v>128</v>
      </c>
      <c r="AC276" s="261"/>
      <c r="AD276" s="283">
        <f t="shared" ref="AD276:AF277" si="70">AD277</f>
        <v>810</v>
      </c>
      <c r="AE276" s="283">
        <f t="shared" si="70"/>
        <v>0</v>
      </c>
      <c r="AF276" s="283">
        <f t="shared" si="70"/>
        <v>0</v>
      </c>
      <c r="AG276" s="20"/>
      <c r="AH276" s="20"/>
      <c r="AI276" s="103"/>
      <c r="AJ276" s="113"/>
    </row>
    <row r="277" spans="1:36" s="61" customFormat="1" ht="47.25" x14ac:dyDescent="0.25">
      <c r="A277" s="83"/>
      <c r="B277" s="53"/>
      <c r="C277" s="55"/>
      <c r="D277" s="55"/>
      <c r="E277" s="56"/>
      <c r="F277" s="55"/>
      <c r="G277" s="60"/>
      <c r="I277" s="84"/>
      <c r="J277" s="84"/>
      <c r="K277" s="84"/>
      <c r="L277" s="57"/>
      <c r="M277" s="84"/>
      <c r="N277" s="57"/>
      <c r="O277" s="85"/>
      <c r="P277" s="57"/>
      <c r="Q277" s="59"/>
      <c r="R277" s="60"/>
      <c r="S277" s="60"/>
      <c r="T277" s="60"/>
      <c r="U277" s="60"/>
      <c r="V277" s="60"/>
      <c r="X277" s="316" t="s">
        <v>752</v>
      </c>
      <c r="Y277" s="246" t="s">
        <v>61</v>
      </c>
      <c r="Z277" s="247" t="s">
        <v>5</v>
      </c>
      <c r="AA277" s="247" t="s">
        <v>7</v>
      </c>
      <c r="AB277" s="296" t="s">
        <v>287</v>
      </c>
      <c r="AC277" s="248"/>
      <c r="AD277" s="283">
        <f t="shared" si="70"/>
        <v>810</v>
      </c>
      <c r="AE277" s="283">
        <f t="shared" si="70"/>
        <v>0</v>
      </c>
      <c r="AF277" s="283">
        <f t="shared" si="70"/>
        <v>0</v>
      </c>
      <c r="AG277" s="20"/>
      <c r="AH277" s="20"/>
      <c r="AI277" s="103"/>
      <c r="AJ277" s="113"/>
    </row>
    <row r="278" spans="1:36" s="61" customFormat="1" ht="31.5" x14ac:dyDescent="0.25">
      <c r="A278" s="83"/>
      <c r="B278" s="53"/>
      <c r="C278" s="55"/>
      <c r="D278" s="55"/>
      <c r="E278" s="56"/>
      <c r="F278" s="55"/>
      <c r="G278" s="60"/>
      <c r="I278" s="84"/>
      <c r="J278" s="84"/>
      <c r="K278" s="84"/>
      <c r="L278" s="57"/>
      <c r="M278" s="84"/>
      <c r="N278" s="57"/>
      <c r="O278" s="85"/>
      <c r="P278" s="57"/>
      <c r="Q278" s="59"/>
      <c r="R278" s="60"/>
      <c r="S278" s="60"/>
      <c r="T278" s="60"/>
      <c r="U278" s="60"/>
      <c r="V278" s="60"/>
      <c r="X278" s="317" t="s">
        <v>291</v>
      </c>
      <c r="Y278" s="246" t="s">
        <v>61</v>
      </c>
      <c r="Z278" s="247" t="s">
        <v>5</v>
      </c>
      <c r="AA278" s="247" t="s">
        <v>7</v>
      </c>
      <c r="AB278" s="296" t="s">
        <v>292</v>
      </c>
      <c r="AC278" s="248"/>
      <c r="AD278" s="283">
        <f t="shared" ref="AD278:AF280" si="71">AD279</f>
        <v>810</v>
      </c>
      <c r="AE278" s="283">
        <f t="shared" si="71"/>
        <v>0</v>
      </c>
      <c r="AF278" s="283">
        <f t="shared" si="71"/>
        <v>0</v>
      </c>
      <c r="AG278" s="20"/>
      <c r="AH278" s="20"/>
      <c r="AI278" s="103"/>
    </row>
    <row r="279" spans="1:36" s="61" customFormat="1" ht="47.25" x14ac:dyDescent="0.25">
      <c r="A279" s="83"/>
      <c r="B279" s="53"/>
      <c r="C279" s="55"/>
      <c r="D279" s="55"/>
      <c r="E279" s="56"/>
      <c r="F279" s="55"/>
      <c r="G279" s="60"/>
      <c r="I279" s="84"/>
      <c r="J279" s="84"/>
      <c r="K279" s="84"/>
      <c r="L279" s="57"/>
      <c r="M279" s="84"/>
      <c r="N279" s="57"/>
      <c r="O279" s="85"/>
      <c r="P279" s="57"/>
      <c r="Q279" s="59"/>
      <c r="R279" s="60"/>
      <c r="S279" s="60"/>
      <c r="T279" s="60"/>
      <c r="U279" s="60"/>
      <c r="V279" s="60"/>
      <c r="X279" s="317" t="s">
        <v>334</v>
      </c>
      <c r="Y279" s="246" t="s">
        <v>61</v>
      </c>
      <c r="Z279" s="247" t="s">
        <v>5</v>
      </c>
      <c r="AA279" s="247" t="s">
        <v>7</v>
      </c>
      <c r="AB279" s="296" t="s">
        <v>293</v>
      </c>
      <c r="AC279" s="248"/>
      <c r="AD279" s="283">
        <f>AD280</f>
        <v>810</v>
      </c>
      <c r="AE279" s="283">
        <f>AE280</f>
        <v>0</v>
      </c>
      <c r="AF279" s="283">
        <f>AF280</f>
        <v>0</v>
      </c>
      <c r="AG279" s="20"/>
      <c r="AH279" s="20"/>
      <c r="AI279" s="103"/>
    </row>
    <row r="280" spans="1:36" s="61" customFormat="1" x14ac:dyDescent="0.25">
      <c r="A280" s="83"/>
      <c r="B280" s="53"/>
      <c r="C280" s="55"/>
      <c r="D280" s="55"/>
      <c r="E280" s="56"/>
      <c r="F280" s="55"/>
      <c r="G280" s="60"/>
      <c r="I280" s="84"/>
      <c r="J280" s="84"/>
      <c r="K280" s="84"/>
      <c r="L280" s="57"/>
      <c r="M280" s="84"/>
      <c r="N280" s="57"/>
      <c r="O280" s="85"/>
      <c r="P280" s="57"/>
      <c r="Q280" s="59"/>
      <c r="R280" s="60"/>
      <c r="S280" s="60"/>
      <c r="T280" s="60"/>
      <c r="U280" s="60"/>
      <c r="V280" s="60"/>
      <c r="X280" s="267" t="s">
        <v>116</v>
      </c>
      <c r="Y280" s="246" t="s">
        <v>61</v>
      </c>
      <c r="Z280" s="247" t="s">
        <v>5</v>
      </c>
      <c r="AA280" s="247" t="s">
        <v>7</v>
      </c>
      <c r="AB280" s="296" t="s">
        <v>293</v>
      </c>
      <c r="AC280" s="248">
        <v>200</v>
      </c>
      <c r="AD280" s="283">
        <f t="shared" si="71"/>
        <v>810</v>
      </c>
      <c r="AE280" s="283">
        <f t="shared" si="71"/>
        <v>0</v>
      </c>
      <c r="AF280" s="283">
        <f t="shared" si="71"/>
        <v>0</v>
      </c>
      <c r="AG280" s="20"/>
      <c r="AH280" s="20"/>
      <c r="AI280" s="103"/>
    </row>
    <row r="281" spans="1:36" s="61" customFormat="1" ht="31.5" x14ac:dyDescent="0.25">
      <c r="A281" s="83"/>
      <c r="B281" s="53"/>
      <c r="C281" s="55"/>
      <c r="D281" s="55"/>
      <c r="E281" s="56"/>
      <c r="F281" s="55"/>
      <c r="G281" s="60"/>
      <c r="I281" s="84"/>
      <c r="J281" s="84"/>
      <c r="K281" s="84"/>
      <c r="L281" s="57"/>
      <c r="M281" s="84"/>
      <c r="N281" s="57"/>
      <c r="O281" s="85"/>
      <c r="P281" s="57"/>
      <c r="Q281" s="59"/>
      <c r="R281" s="60"/>
      <c r="S281" s="60"/>
      <c r="T281" s="60"/>
      <c r="U281" s="60"/>
      <c r="V281" s="60"/>
      <c r="X281" s="267" t="s">
        <v>50</v>
      </c>
      <c r="Y281" s="246" t="s">
        <v>61</v>
      </c>
      <c r="Z281" s="247" t="s">
        <v>5</v>
      </c>
      <c r="AA281" s="247" t="s">
        <v>7</v>
      </c>
      <c r="AB281" s="296" t="s">
        <v>293</v>
      </c>
      <c r="AC281" s="248">
        <v>240</v>
      </c>
      <c r="AD281" s="283">
        <v>810</v>
      </c>
      <c r="AE281" s="283">
        <v>0</v>
      </c>
      <c r="AF281" s="283">
        <v>0</v>
      </c>
      <c r="AG281" s="20"/>
      <c r="AH281" s="20"/>
      <c r="AI281" s="103"/>
    </row>
    <row r="282" spans="1:36" s="61" customFormat="1" x14ac:dyDescent="0.25">
      <c r="A282" s="83"/>
      <c r="B282" s="53"/>
      <c r="C282" s="55"/>
      <c r="D282" s="55"/>
      <c r="E282" s="56"/>
      <c r="F282" s="55"/>
      <c r="G282" s="60"/>
      <c r="I282" s="84"/>
      <c r="J282" s="84"/>
      <c r="K282" s="84"/>
      <c r="L282" s="57"/>
      <c r="M282" s="84"/>
      <c r="N282" s="57"/>
      <c r="O282" s="85"/>
      <c r="P282" s="57"/>
      <c r="Q282" s="59"/>
      <c r="R282" s="60"/>
      <c r="S282" s="60"/>
      <c r="T282" s="60"/>
      <c r="U282" s="60"/>
      <c r="V282" s="60"/>
      <c r="X282" s="316" t="s">
        <v>238</v>
      </c>
      <c r="Y282" s="246" t="s">
        <v>61</v>
      </c>
      <c r="Z282" s="247" t="s">
        <v>5</v>
      </c>
      <c r="AA282" s="247" t="s">
        <v>7</v>
      </c>
      <c r="AB282" s="296" t="s">
        <v>239</v>
      </c>
      <c r="AC282" s="243"/>
      <c r="AD282" s="283">
        <f t="shared" ref="AD282:AE286" si="72">AD283</f>
        <v>700</v>
      </c>
      <c r="AE282" s="283">
        <f t="shared" si="72"/>
        <v>0</v>
      </c>
      <c r="AF282" s="283">
        <f t="shared" ref="AF282:AF286" si="73">AF283</f>
        <v>0</v>
      </c>
      <c r="AG282" s="20"/>
      <c r="AH282" s="20"/>
      <c r="AI282" s="103"/>
    </row>
    <row r="283" spans="1:36" s="61" customFormat="1" ht="31.5" x14ac:dyDescent="0.25">
      <c r="A283" s="83"/>
      <c r="B283" s="53"/>
      <c r="C283" s="55"/>
      <c r="D283" s="55"/>
      <c r="E283" s="56"/>
      <c r="F283" s="55"/>
      <c r="G283" s="60"/>
      <c r="I283" s="84"/>
      <c r="J283" s="84"/>
      <c r="K283" s="84"/>
      <c r="L283" s="57"/>
      <c r="M283" s="84"/>
      <c r="N283" s="57"/>
      <c r="O283" s="85"/>
      <c r="P283" s="57"/>
      <c r="Q283" s="59"/>
      <c r="R283" s="60"/>
      <c r="S283" s="60"/>
      <c r="T283" s="60"/>
      <c r="U283" s="60"/>
      <c r="V283" s="60"/>
      <c r="X283" s="316" t="s">
        <v>669</v>
      </c>
      <c r="Y283" s="246" t="s">
        <v>61</v>
      </c>
      <c r="Z283" s="247" t="s">
        <v>5</v>
      </c>
      <c r="AA283" s="247" t="s">
        <v>7</v>
      </c>
      <c r="AB283" s="296" t="s">
        <v>240</v>
      </c>
      <c r="AC283" s="272"/>
      <c r="AD283" s="283">
        <f t="shared" si="72"/>
        <v>700</v>
      </c>
      <c r="AE283" s="283">
        <f t="shared" si="72"/>
        <v>0</v>
      </c>
      <c r="AF283" s="283">
        <f t="shared" si="73"/>
        <v>0</v>
      </c>
      <c r="AG283" s="20"/>
      <c r="AH283" s="20"/>
      <c r="AI283" s="103"/>
    </row>
    <row r="284" spans="1:36" s="61" customFormat="1" ht="31.5" x14ac:dyDescent="0.25">
      <c r="A284" s="83"/>
      <c r="B284" s="53"/>
      <c r="C284" s="55"/>
      <c r="D284" s="55"/>
      <c r="E284" s="56"/>
      <c r="F284" s="55"/>
      <c r="G284" s="60"/>
      <c r="I284" s="84"/>
      <c r="J284" s="84"/>
      <c r="K284" s="84"/>
      <c r="L284" s="57"/>
      <c r="M284" s="84"/>
      <c r="N284" s="57"/>
      <c r="O284" s="85"/>
      <c r="P284" s="57"/>
      <c r="Q284" s="59"/>
      <c r="R284" s="60"/>
      <c r="S284" s="60"/>
      <c r="T284" s="60"/>
      <c r="U284" s="60"/>
      <c r="V284" s="60"/>
      <c r="X284" s="316" t="s">
        <v>571</v>
      </c>
      <c r="Y284" s="246" t="s">
        <v>61</v>
      </c>
      <c r="Z284" s="247" t="s">
        <v>5</v>
      </c>
      <c r="AA284" s="247" t="s">
        <v>7</v>
      </c>
      <c r="AB284" s="296" t="s">
        <v>568</v>
      </c>
      <c r="AC284" s="248"/>
      <c r="AD284" s="283">
        <f t="shared" si="72"/>
        <v>700</v>
      </c>
      <c r="AE284" s="283">
        <f t="shared" si="72"/>
        <v>0</v>
      </c>
      <c r="AF284" s="283">
        <f t="shared" si="73"/>
        <v>0</v>
      </c>
      <c r="AG284" s="20"/>
      <c r="AH284" s="20"/>
      <c r="AI284" s="103"/>
    </row>
    <row r="285" spans="1:36" s="61" customFormat="1" ht="31.5" x14ac:dyDescent="0.25">
      <c r="A285" s="83"/>
      <c r="B285" s="53"/>
      <c r="C285" s="55"/>
      <c r="D285" s="55"/>
      <c r="E285" s="56"/>
      <c r="F285" s="55"/>
      <c r="G285" s="60"/>
      <c r="I285" s="84"/>
      <c r="J285" s="84"/>
      <c r="K285" s="84"/>
      <c r="L285" s="57"/>
      <c r="M285" s="84"/>
      <c r="N285" s="57"/>
      <c r="O285" s="85"/>
      <c r="P285" s="57"/>
      <c r="Q285" s="59"/>
      <c r="R285" s="60"/>
      <c r="S285" s="60"/>
      <c r="T285" s="60"/>
      <c r="U285" s="60"/>
      <c r="V285" s="60"/>
      <c r="X285" s="313" t="s">
        <v>570</v>
      </c>
      <c r="Y285" s="246" t="s">
        <v>61</v>
      </c>
      <c r="Z285" s="247" t="s">
        <v>5</v>
      </c>
      <c r="AA285" s="247" t="s">
        <v>7</v>
      </c>
      <c r="AB285" s="296" t="s">
        <v>569</v>
      </c>
      <c r="AC285" s="248"/>
      <c r="AD285" s="283">
        <f t="shared" si="72"/>
        <v>700</v>
      </c>
      <c r="AE285" s="283">
        <f t="shared" si="72"/>
        <v>0</v>
      </c>
      <c r="AF285" s="283">
        <f t="shared" si="73"/>
        <v>0</v>
      </c>
      <c r="AG285" s="20"/>
      <c r="AH285" s="20"/>
      <c r="AI285" s="103"/>
    </row>
    <row r="286" spans="1:36" s="61" customFormat="1" x14ac:dyDescent="0.25">
      <c r="A286" s="83"/>
      <c r="B286" s="53"/>
      <c r="C286" s="55"/>
      <c r="D286" s="55"/>
      <c r="E286" s="56"/>
      <c r="F286" s="55"/>
      <c r="G286" s="60"/>
      <c r="I286" s="84"/>
      <c r="J286" s="84"/>
      <c r="K286" s="84"/>
      <c r="L286" s="57"/>
      <c r="M286" s="84"/>
      <c r="N286" s="57"/>
      <c r="O286" s="85"/>
      <c r="P286" s="57"/>
      <c r="Q286" s="59"/>
      <c r="R286" s="60"/>
      <c r="S286" s="60"/>
      <c r="T286" s="60"/>
      <c r="U286" s="60"/>
      <c r="V286" s="60"/>
      <c r="X286" s="318" t="s">
        <v>116</v>
      </c>
      <c r="Y286" s="246" t="s">
        <v>61</v>
      </c>
      <c r="Z286" s="247" t="s">
        <v>5</v>
      </c>
      <c r="AA286" s="247" t="s">
        <v>7</v>
      </c>
      <c r="AB286" s="296" t="s">
        <v>569</v>
      </c>
      <c r="AC286" s="248">
        <v>200</v>
      </c>
      <c r="AD286" s="283">
        <f t="shared" si="72"/>
        <v>700</v>
      </c>
      <c r="AE286" s="283">
        <f t="shared" si="72"/>
        <v>0</v>
      </c>
      <c r="AF286" s="283">
        <f t="shared" si="73"/>
        <v>0</v>
      </c>
      <c r="AG286" s="20"/>
      <c r="AH286" s="20"/>
      <c r="AI286" s="103"/>
    </row>
    <row r="287" spans="1:36" s="61" customFormat="1" ht="31.5" x14ac:dyDescent="0.25">
      <c r="A287" s="83"/>
      <c r="B287" s="53"/>
      <c r="C287" s="55"/>
      <c r="D287" s="55"/>
      <c r="E287" s="56"/>
      <c r="F287" s="55"/>
      <c r="G287" s="60"/>
      <c r="I287" s="84"/>
      <c r="J287" s="84"/>
      <c r="K287" s="84"/>
      <c r="L287" s="57"/>
      <c r="M287" s="84"/>
      <c r="N287" s="57"/>
      <c r="O287" s="85"/>
      <c r="P287" s="57"/>
      <c r="Q287" s="59"/>
      <c r="R287" s="60"/>
      <c r="S287" s="60"/>
      <c r="T287" s="60"/>
      <c r="U287" s="60"/>
      <c r="V287" s="60"/>
      <c r="X287" s="318" t="s">
        <v>50</v>
      </c>
      <c r="Y287" s="246" t="s">
        <v>61</v>
      </c>
      <c r="Z287" s="247" t="s">
        <v>5</v>
      </c>
      <c r="AA287" s="247" t="s">
        <v>7</v>
      </c>
      <c r="AB287" s="296" t="s">
        <v>569</v>
      </c>
      <c r="AC287" s="248">
        <v>240</v>
      </c>
      <c r="AD287" s="283">
        <v>700</v>
      </c>
      <c r="AE287" s="283">
        <v>0</v>
      </c>
      <c r="AF287" s="283">
        <v>0</v>
      </c>
      <c r="AG287" s="20"/>
      <c r="AH287" s="20"/>
      <c r="AI287" s="103"/>
    </row>
    <row r="288" spans="1:36" s="76" customFormat="1" x14ac:dyDescent="0.25">
      <c r="A288" s="15"/>
      <c r="B288" s="62"/>
      <c r="C288" s="63"/>
      <c r="D288" s="63"/>
      <c r="E288" s="13"/>
      <c r="F288" s="77"/>
      <c r="G288" s="64"/>
      <c r="I288" s="16"/>
      <c r="J288" s="16"/>
      <c r="K288" s="16"/>
      <c r="L288" s="57"/>
      <c r="M288" s="16"/>
      <c r="N288" s="57"/>
      <c r="O288" s="29"/>
      <c r="P288" s="64"/>
      <c r="Q288" s="65"/>
      <c r="R288" s="17"/>
      <c r="S288" s="17"/>
      <c r="T288" s="17"/>
      <c r="U288" s="17"/>
      <c r="V288" s="17"/>
      <c r="X288" s="312" t="s">
        <v>233</v>
      </c>
      <c r="Y288" s="246" t="s">
        <v>61</v>
      </c>
      <c r="Z288" s="247" t="s">
        <v>5</v>
      </c>
      <c r="AA288" s="247" t="s">
        <v>7</v>
      </c>
      <c r="AB288" s="296" t="s">
        <v>234</v>
      </c>
      <c r="AC288" s="261"/>
      <c r="AD288" s="283">
        <f>AD289</f>
        <v>117165.6</v>
      </c>
      <c r="AE288" s="283">
        <f t="shared" ref="AE288:AF288" si="74">AE289</f>
        <v>121711.7</v>
      </c>
      <c r="AF288" s="283">
        <f t="shared" si="74"/>
        <v>121031.2</v>
      </c>
      <c r="AG288" s="20"/>
      <c r="AH288" s="20"/>
      <c r="AI288" s="103"/>
    </row>
    <row r="289" spans="1:35" s="76" customFormat="1" x14ac:dyDescent="0.25">
      <c r="A289" s="15"/>
      <c r="B289" s="62"/>
      <c r="C289" s="63"/>
      <c r="D289" s="63"/>
      <c r="E289" s="13"/>
      <c r="F289" s="77"/>
      <c r="G289" s="64"/>
      <c r="I289" s="16"/>
      <c r="J289" s="16"/>
      <c r="K289" s="16"/>
      <c r="L289" s="57"/>
      <c r="M289" s="16"/>
      <c r="N289" s="57"/>
      <c r="O289" s="29"/>
      <c r="P289" s="64"/>
      <c r="Q289" s="65"/>
      <c r="R289" s="17"/>
      <c r="S289" s="17"/>
      <c r="T289" s="17"/>
      <c r="U289" s="17"/>
      <c r="V289" s="17"/>
      <c r="X289" s="320" t="s">
        <v>767</v>
      </c>
      <c r="Y289" s="246" t="s">
        <v>61</v>
      </c>
      <c r="Z289" s="247" t="s">
        <v>5</v>
      </c>
      <c r="AA289" s="247" t="s">
        <v>7</v>
      </c>
      <c r="AB289" s="296" t="s">
        <v>353</v>
      </c>
      <c r="AC289" s="261"/>
      <c r="AD289" s="283">
        <f t="shared" ref="AD289:AF292" si="75">AD290</f>
        <v>117165.6</v>
      </c>
      <c r="AE289" s="283">
        <f t="shared" si="75"/>
        <v>121711.7</v>
      </c>
      <c r="AF289" s="283">
        <f t="shared" si="75"/>
        <v>121031.2</v>
      </c>
      <c r="AG289" s="20"/>
      <c r="AH289" s="20"/>
      <c r="AI289" s="103"/>
    </row>
    <row r="290" spans="1:35" s="76" customFormat="1" x14ac:dyDescent="0.25">
      <c r="A290" s="15"/>
      <c r="B290" s="62"/>
      <c r="C290" s="63"/>
      <c r="D290" s="63"/>
      <c r="E290" s="13"/>
      <c r="F290" s="77"/>
      <c r="G290" s="64"/>
      <c r="I290" s="16"/>
      <c r="J290" s="16"/>
      <c r="K290" s="16"/>
      <c r="L290" s="57"/>
      <c r="M290" s="16"/>
      <c r="N290" s="57"/>
      <c r="O290" s="29"/>
      <c r="P290" s="64"/>
      <c r="Q290" s="65"/>
      <c r="R290" s="17"/>
      <c r="S290" s="17"/>
      <c r="T290" s="17"/>
      <c r="U290" s="17"/>
      <c r="V290" s="17"/>
      <c r="X290" s="319" t="s">
        <v>768</v>
      </c>
      <c r="Y290" s="246" t="s">
        <v>61</v>
      </c>
      <c r="Z290" s="247" t="s">
        <v>5</v>
      </c>
      <c r="AA290" s="247" t="s">
        <v>7</v>
      </c>
      <c r="AB290" s="296" t="s">
        <v>769</v>
      </c>
      <c r="AC290" s="248"/>
      <c r="AD290" s="283">
        <f>AD291</f>
        <v>117165.6</v>
      </c>
      <c r="AE290" s="283">
        <f t="shared" si="75"/>
        <v>121711.7</v>
      </c>
      <c r="AF290" s="283">
        <f t="shared" si="75"/>
        <v>121031.2</v>
      </c>
      <c r="AG290" s="20"/>
      <c r="AH290" s="20"/>
      <c r="AI290" s="103"/>
    </row>
    <row r="291" spans="1:35" s="76" customFormat="1" ht="31.5" x14ac:dyDescent="0.25">
      <c r="A291" s="15"/>
      <c r="B291" s="62"/>
      <c r="C291" s="63"/>
      <c r="D291" s="63"/>
      <c r="E291" s="13"/>
      <c r="F291" s="77"/>
      <c r="G291" s="64"/>
      <c r="I291" s="16"/>
      <c r="J291" s="16"/>
      <c r="K291" s="16"/>
      <c r="L291" s="57"/>
      <c r="M291" s="16"/>
      <c r="N291" s="57"/>
      <c r="O291" s="29"/>
      <c r="P291" s="64"/>
      <c r="Q291" s="65"/>
      <c r="R291" s="17"/>
      <c r="S291" s="17"/>
      <c r="T291" s="17"/>
      <c r="U291" s="17"/>
      <c r="V291" s="17"/>
      <c r="X291" s="319" t="s">
        <v>544</v>
      </c>
      <c r="Y291" s="246" t="s">
        <v>61</v>
      </c>
      <c r="Z291" s="247" t="s">
        <v>5</v>
      </c>
      <c r="AA291" s="247" t="s">
        <v>7</v>
      </c>
      <c r="AB291" s="296" t="s">
        <v>770</v>
      </c>
      <c r="AC291" s="248"/>
      <c r="AD291" s="283">
        <f t="shared" si="75"/>
        <v>117165.6</v>
      </c>
      <c r="AE291" s="283">
        <f t="shared" si="75"/>
        <v>121711.7</v>
      </c>
      <c r="AF291" s="283">
        <f t="shared" si="75"/>
        <v>121031.2</v>
      </c>
      <c r="AG291" s="20"/>
      <c r="AH291" s="20"/>
      <c r="AI291" s="103"/>
    </row>
    <row r="292" spans="1:35" s="76" customFormat="1" ht="31.5" x14ac:dyDescent="0.25">
      <c r="A292" s="15"/>
      <c r="B292" s="62"/>
      <c r="C292" s="63"/>
      <c r="D292" s="63"/>
      <c r="E292" s="13"/>
      <c r="F292" s="77"/>
      <c r="G292" s="64"/>
      <c r="I292" s="16"/>
      <c r="J292" s="16"/>
      <c r="K292" s="16"/>
      <c r="L292" s="57"/>
      <c r="M292" s="16"/>
      <c r="N292" s="57"/>
      <c r="O292" s="29"/>
      <c r="P292" s="64"/>
      <c r="Q292" s="65"/>
      <c r="R292" s="17"/>
      <c r="S292" s="17"/>
      <c r="T292" s="17"/>
      <c r="U292" s="17"/>
      <c r="V292" s="17"/>
      <c r="X292" s="267" t="s">
        <v>58</v>
      </c>
      <c r="Y292" s="246" t="s">
        <v>61</v>
      </c>
      <c r="Z292" s="247" t="s">
        <v>5</v>
      </c>
      <c r="AA292" s="247" t="s">
        <v>7</v>
      </c>
      <c r="AB292" s="296" t="s">
        <v>770</v>
      </c>
      <c r="AC292" s="272">
        <v>600</v>
      </c>
      <c r="AD292" s="283">
        <f t="shared" si="75"/>
        <v>117165.6</v>
      </c>
      <c r="AE292" s="283">
        <f t="shared" si="75"/>
        <v>121711.7</v>
      </c>
      <c r="AF292" s="283">
        <f t="shared" si="75"/>
        <v>121031.2</v>
      </c>
      <c r="AG292" s="20"/>
      <c r="AH292" s="20"/>
      <c r="AI292" s="103"/>
    </row>
    <row r="293" spans="1:35" s="76" customFormat="1" x14ac:dyDescent="0.25">
      <c r="A293" s="15"/>
      <c r="B293" s="62"/>
      <c r="C293" s="63"/>
      <c r="D293" s="63"/>
      <c r="E293" s="13"/>
      <c r="F293" s="77"/>
      <c r="G293" s="64"/>
      <c r="I293" s="16"/>
      <c r="J293" s="16"/>
      <c r="K293" s="16"/>
      <c r="L293" s="57"/>
      <c r="M293" s="16"/>
      <c r="N293" s="57"/>
      <c r="O293" s="29"/>
      <c r="P293" s="64"/>
      <c r="Q293" s="65"/>
      <c r="R293" s="17"/>
      <c r="S293" s="17"/>
      <c r="T293" s="17"/>
      <c r="U293" s="17"/>
      <c r="V293" s="17"/>
      <c r="X293" s="267" t="s">
        <v>59</v>
      </c>
      <c r="Y293" s="246" t="s">
        <v>61</v>
      </c>
      <c r="Z293" s="247" t="s">
        <v>5</v>
      </c>
      <c r="AA293" s="247" t="s">
        <v>7</v>
      </c>
      <c r="AB293" s="296" t="s">
        <v>770</v>
      </c>
      <c r="AC293" s="248">
        <v>610</v>
      </c>
      <c r="AD293" s="283">
        <f>106665.6+10500</f>
        <v>117165.6</v>
      </c>
      <c r="AE293" s="283">
        <v>121711.7</v>
      </c>
      <c r="AF293" s="283">
        <v>121031.2</v>
      </c>
      <c r="AG293" s="20"/>
      <c r="AH293" s="20"/>
      <c r="AI293" s="103"/>
    </row>
    <row r="294" spans="1:35" s="76" customFormat="1" x14ac:dyDescent="0.25">
      <c r="A294" s="15"/>
      <c r="B294" s="62"/>
      <c r="C294" s="63"/>
      <c r="D294" s="63"/>
      <c r="E294" s="13"/>
      <c r="F294" s="77"/>
      <c r="G294" s="64"/>
      <c r="I294" s="16"/>
      <c r="J294" s="16"/>
      <c r="K294" s="16"/>
      <c r="L294" s="57"/>
      <c r="M294" s="16"/>
      <c r="N294" s="57"/>
      <c r="O294" s="29"/>
      <c r="P294" s="64"/>
      <c r="Q294" s="65"/>
      <c r="R294" s="17"/>
      <c r="S294" s="17"/>
      <c r="T294" s="17"/>
      <c r="U294" s="17"/>
      <c r="V294" s="17"/>
      <c r="X294" s="311" t="s">
        <v>688</v>
      </c>
      <c r="Y294" s="246" t="s">
        <v>61</v>
      </c>
      <c r="Z294" s="247" t="s">
        <v>5</v>
      </c>
      <c r="AA294" s="247" t="s">
        <v>7</v>
      </c>
      <c r="AB294" s="296" t="s">
        <v>683</v>
      </c>
      <c r="AC294" s="248"/>
      <c r="AD294" s="283">
        <f>AD295</f>
        <v>247532.79999999999</v>
      </c>
      <c r="AE294" s="283">
        <f>AE295</f>
        <v>230919.50000000003</v>
      </c>
      <c r="AF294" s="283">
        <f>AF295</f>
        <v>229563.50000000003</v>
      </c>
      <c r="AG294" s="20"/>
      <c r="AH294" s="20"/>
      <c r="AI294" s="103"/>
    </row>
    <row r="295" spans="1:35" s="76" customFormat="1" ht="31.5" x14ac:dyDescent="0.25">
      <c r="A295" s="15"/>
      <c r="B295" s="62"/>
      <c r="C295" s="63"/>
      <c r="D295" s="63"/>
      <c r="E295" s="13"/>
      <c r="F295" s="77"/>
      <c r="G295" s="64"/>
      <c r="I295" s="16"/>
      <c r="J295" s="16"/>
      <c r="K295" s="16"/>
      <c r="L295" s="57"/>
      <c r="M295" s="16"/>
      <c r="N295" s="57"/>
      <c r="O295" s="29"/>
      <c r="P295" s="64"/>
      <c r="Q295" s="65"/>
      <c r="R295" s="17"/>
      <c r="S295" s="17"/>
      <c r="T295" s="17"/>
      <c r="U295" s="17"/>
      <c r="V295" s="17"/>
      <c r="X295" s="267" t="s">
        <v>511</v>
      </c>
      <c r="Y295" s="246" t="s">
        <v>61</v>
      </c>
      <c r="Z295" s="247" t="s">
        <v>5</v>
      </c>
      <c r="AA295" s="247" t="s">
        <v>7</v>
      </c>
      <c r="AB295" s="296" t="s">
        <v>684</v>
      </c>
      <c r="AC295" s="248"/>
      <c r="AD295" s="283">
        <f>AD296</f>
        <v>247532.79999999999</v>
      </c>
      <c r="AE295" s="283">
        <f t="shared" ref="AE295:AF295" si="76">AE296</f>
        <v>230919.50000000003</v>
      </c>
      <c r="AF295" s="283">
        <f t="shared" si="76"/>
        <v>229563.50000000003</v>
      </c>
      <c r="AG295" s="20"/>
      <c r="AH295" s="20"/>
      <c r="AI295" s="103"/>
    </row>
    <row r="296" spans="1:35" s="76" customFormat="1" ht="31.5" x14ac:dyDescent="0.25">
      <c r="A296" s="15"/>
      <c r="B296" s="62"/>
      <c r="C296" s="63"/>
      <c r="D296" s="63"/>
      <c r="E296" s="13"/>
      <c r="F296" s="77"/>
      <c r="G296" s="64"/>
      <c r="I296" s="16"/>
      <c r="J296" s="16"/>
      <c r="K296" s="16"/>
      <c r="L296" s="57"/>
      <c r="M296" s="16"/>
      <c r="N296" s="57"/>
      <c r="O296" s="29"/>
      <c r="P296" s="64"/>
      <c r="Q296" s="65"/>
      <c r="R296" s="17"/>
      <c r="S296" s="17"/>
      <c r="T296" s="17"/>
      <c r="U296" s="17"/>
      <c r="V296" s="17"/>
      <c r="X296" s="267" t="s">
        <v>687</v>
      </c>
      <c r="Y296" s="246" t="s">
        <v>61</v>
      </c>
      <c r="Z296" s="247" t="s">
        <v>5</v>
      </c>
      <c r="AA296" s="247" t="s">
        <v>7</v>
      </c>
      <c r="AB296" s="296" t="s">
        <v>685</v>
      </c>
      <c r="AC296" s="248"/>
      <c r="AD296" s="283">
        <f>AD297+AD300+AD303</f>
        <v>247532.79999999999</v>
      </c>
      <c r="AE296" s="283">
        <f t="shared" ref="AE296:AF296" si="77">AE297+AE300+AE303</f>
        <v>230919.50000000003</v>
      </c>
      <c r="AF296" s="283">
        <f t="shared" si="77"/>
        <v>229563.50000000003</v>
      </c>
      <c r="AG296" s="20"/>
      <c r="AH296" s="20"/>
      <c r="AI296" s="103"/>
    </row>
    <row r="297" spans="1:35" s="76" customFormat="1" x14ac:dyDescent="0.25">
      <c r="A297" s="15"/>
      <c r="B297" s="62"/>
      <c r="C297" s="63"/>
      <c r="D297" s="63"/>
      <c r="E297" s="13"/>
      <c r="F297" s="77"/>
      <c r="G297" s="64"/>
      <c r="I297" s="16"/>
      <c r="J297" s="16"/>
      <c r="K297" s="16"/>
      <c r="L297" s="57"/>
      <c r="M297" s="16"/>
      <c r="N297" s="57"/>
      <c r="O297" s="29"/>
      <c r="P297" s="64"/>
      <c r="Q297" s="65"/>
      <c r="R297" s="17"/>
      <c r="S297" s="17"/>
      <c r="T297" s="17"/>
      <c r="U297" s="17"/>
      <c r="V297" s="17"/>
      <c r="X297" s="398" t="s">
        <v>691</v>
      </c>
      <c r="Y297" s="246" t="s">
        <v>61</v>
      </c>
      <c r="Z297" s="247" t="s">
        <v>5</v>
      </c>
      <c r="AA297" s="247" t="s">
        <v>7</v>
      </c>
      <c r="AB297" s="296" t="s">
        <v>694</v>
      </c>
      <c r="AC297" s="253"/>
      <c r="AD297" s="276">
        <f>AD298</f>
        <v>1851</v>
      </c>
      <c r="AE297" s="276">
        <f t="shared" ref="AE297:AF297" si="78">AE298</f>
        <v>450</v>
      </c>
      <c r="AF297" s="276">
        <f t="shared" si="78"/>
        <v>450</v>
      </c>
      <c r="AG297" s="20"/>
      <c r="AH297" s="20"/>
      <c r="AI297" s="103"/>
    </row>
    <row r="298" spans="1:35" s="76" customFormat="1" ht="31.5" x14ac:dyDescent="0.25">
      <c r="A298" s="15"/>
      <c r="B298" s="62"/>
      <c r="C298" s="63"/>
      <c r="D298" s="63"/>
      <c r="E298" s="13"/>
      <c r="F298" s="77"/>
      <c r="G298" s="64"/>
      <c r="I298" s="16"/>
      <c r="J298" s="16"/>
      <c r="K298" s="16"/>
      <c r="L298" s="57"/>
      <c r="M298" s="16"/>
      <c r="N298" s="57"/>
      <c r="O298" s="29"/>
      <c r="P298" s="64"/>
      <c r="Q298" s="65"/>
      <c r="R298" s="17"/>
      <c r="S298" s="17"/>
      <c r="T298" s="17"/>
      <c r="U298" s="17"/>
      <c r="V298" s="17"/>
      <c r="X298" s="391" t="s">
        <v>58</v>
      </c>
      <c r="Y298" s="246" t="s">
        <v>61</v>
      </c>
      <c r="Z298" s="247" t="s">
        <v>5</v>
      </c>
      <c r="AA298" s="247" t="s">
        <v>7</v>
      </c>
      <c r="AB298" s="296" t="s">
        <v>694</v>
      </c>
      <c r="AC298" s="272">
        <v>600</v>
      </c>
      <c r="AD298" s="276">
        <f>AD299</f>
        <v>1851</v>
      </c>
      <c r="AE298" s="276">
        <f t="shared" ref="AE298:AF298" si="79">AE299</f>
        <v>450</v>
      </c>
      <c r="AF298" s="276">
        <f t="shared" si="79"/>
        <v>450</v>
      </c>
      <c r="AG298" s="20"/>
      <c r="AH298" s="20"/>
      <c r="AI298" s="103"/>
    </row>
    <row r="299" spans="1:35" s="76" customFormat="1" x14ac:dyDescent="0.25">
      <c r="A299" s="15"/>
      <c r="B299" s="62"/>
      <c r="C299" s="63"/>
      <c r="D299" s="63"/>
      <c r="E299" s="13"/>
      <c r="F299" s="77"/>
      <c r="G299" s="64"/>
      <c r="I299" s="16"/>
      <c r="J299" s="16"/>
      <c r="K299" s="16"/>
      <c r="L299" s="57"/>
      <c r="M299" s="16"/>
      <c r="N299" s="57"/>
      <c r="O299" s="29"/>
      <c r="P299" s="64"/>
      <c r="Q299" s="65"/>
      <c r="R299" s="17"/>
      <c r="S299" s="17"/>
      <c r="T299" s="17"/>
      <c r="U299" s="17"/>
      <c r="V299" s="17"/>
      <c r="X299" s="391" t="s">
        <v>59</v>
      </c>
      <c r="Y299" s="246" t="s">
        <v>61</v>
      </c>
      <c r="Z299" s="247" t="s">
        <v>5</v>
      </c>
      <c r="AA299" s="247" t="s">
        <v>7</v>
      </c>
      <c r="AB299" s="296" t="s">
        <v>694</v>
      </c>
      <c r="AC299" s="248">
        <v>610</v>
      </c>
      <c r="AD299" s="276">
        <v>1851</v>
      </c>
      <c r="AE299" s="276">
        <v>450</v>
      </c>
      <c r="AF299" s="276">
        <v>450</v>
      </c>
      <c r="AG299" s="20"/>
      <c r="AH299" s="20"/>
      <c r="AI299" s="103"/>
    </row>
    <row r="300" spans="1:35" s="76" customFormat="1" x14ac:dyDescent="0.25">
      <c r="A300" s="15"/>
      <c r="B300" s="62"/>
      <c r="C300" s="63"/>
      <c r="D300" s="63"/>
      <c r="E300" s="13"/>
      <c r="F300" s="77"/>
      <c r="G300" s="64"/>
      <c r="I300" s="16"/>
      <c r="J300" s="16"/>
      <c r="K300" s="16"/>
      <c r="L300" s="57"/>
      <c r="M300" s="16"/>
      <c r="N300" s="57"/>
      <c r="O300" s="29"/>
      <c r="P300" s="64"/>
      <c r="Q300" s="65"/>
      <c r="R300" s="17"/>
      <c r="S300" s="17"/>
      <c r="T300" s="17"/>
      <c r="U300" s="17"/>
      <c r="V300" s="17"/>
      <c r="X300" s="398" t="s">
        <v>692</v>
      </c>
      <c r="Y300" s="246" t="s">
        <v>61</v>
      </c>
      <c r="Z300" s="247" t="s">
        <v>5</v>
      </c>
      <c r="AA300" s="247" t="s">
        <v>7</v>
      </c>
      <c r="AB300" s="296" t="s">
        <v>697</v>
      </c>
      <c r="AC300" s="253"/>
      <c r="AD300" s="276">
        <f>AD301</f>
        <v>6394.9</v>
      </c>
      <c r="AE300" s="276">
        <f t="shared" ref="AE300:AF301" si="80">AE301</f>
        <v>8526.6</v>
      </c>
      <c r="AF300" s="276">
        <f t="shared" si="80"/>
        <v>8526.6</v>
      </c>
      <c r="AG300" s="20"/>
      <c r="AH300" s="20"/>
      <c r="AI300" s="103"/>
    </row>
    <row r="301" spans="1:35" s="76" customFormat="1" ht="31.5" x14ac:dyDescent="0.25">
      <c r="A301" s="15"/>
      <c r="B301" s="62"/>
      <c r="C301" s="63"/>
      <c r="D301" s="63"/>
      <c r="E301" s="13"/>
      <c r="F301" s="77"/>
      <c r="G301" s="64"/>
      <c r="I301" s="16"/>
      <c r="J301" s="16"/>
      <c r="K301" s="16"/>
      <c r="L301" s="57"/>
      <c r="M301" s="16"/>
      <c r="N301" s="57"/>
      <c r="O301" s="29"/>
      <c r="P301" s="64"/>
      <c r="Q301" s="65"/>
      <c r="R301" s="17"/>
      <c r="S301" s="17"/>
      <c r="T301" s="17"/>
      <c r="U301" s="17"/>
      <c r="V301" s="17"/>
      <c r="X301" s="267" t="s">
        <v>58</v>
      </c>
      <c r="Y301" s="246" t="s">
        <v>61</v>
      </c>
      <c r="Z301" s="247" t="s">
        <v>5</v>
      </c>
      <c r="AA301" s="247" t="s">
        <v>7</v>
      </c>
      <c r="AB301" s="296" t="s">
        <v>697</v>
      </c>
      <c r="AC301" s="272">
        <v>600</v>
      </c>
      <c r="AD301" s="276">
        <f>AD302</f>
        <v>6394.9</v>
      </c>
      <c r="AE301" s="276">
        <f t="shared" si="80"/>
        <v>8526.6</v>
      </c>
      <c r="AF301" s="276">
        <f t="shared" si="80"/>
        <v>8526.6</v>
      </c>
      <c r="AG301" s="20"/>
      <c r="AH301" s="20"/>
      <c r="AI301" s="103"/>
    </row>
    <row r="302" spans="1:35" s="76" customFormat="1" x14ac:dyDescent="0.25">
      <c r="A302" s="15"/>
      <c r="B302" s="62"/>
      <c r="C302" s="63"/>
      <c r="D302" s="63"/>
      <c r="E302" s="13"/>
      <c r="F302" s="77"/>
      <c r="G302" s="64"/>
      <c r="I302" s="16"/>
      <c r="J302" s="16"/>
      <c r="K302" s="16"/>
      <c r="L302" s="57"/>
      <c r="M302" s="16"/>
      <c r="N302" s="57"/>
      <c r="O302" s="29"/>
      <c r="P302" s="64"/>
      <c r="Q302" s="65"/>
      <c r="R302" s="17"/>
      <c r="S302" s="17"/>
      <c r="T302" s="17"/>
      <c r="U302" s="17"/>
      <c r="V302" s="17"/>
      <c r="X302" s="267" t="s">
        <v>59</v>
      </c>
      <c r="Y302" s="246" t="s">
        <v>61</v>
      </c>
      <c r="Z302" s="247" t="s">
        <v>5</v>
      </c>
      <c r="AA302" s="247" t="s">
        <v>7</v>
      </c>
      <c r="AB302" s="296" t="s">
        <v>697</v>
      </c>
      <c r="AC302" s="248">
        <v>610</v>
      </c>
      <c r="AD302" s="276">
        <v>6394.9</v>
      </c>
      <c r="AE302" s="276">
        <v>8526.6</v>
      </c>
      <c r="AF302" s="276">
        <v>8526.6</v>
      </c>
      <c r="AG302" s="20"/>
      <c r="AH302" s="20"/>
      <c r="AI302" s="103"/>
    </row>
    <row r="303" spans="1:35" s="76" customFormat="1" ht="31.5" x14ac:dyDescent="0.25">
      <c r="A303" s="15"/>
      <c r="B303" s="62"/>
      <c r="C303" s="63"/>
      <c r="D303" s="63"/>
      <c r="E303" s="13"/>
      <c r="F303" s="77"/>
      <c r="G303" s="64"/>
      <c r="I303" s="16"/>
      <c r="J303" s="16"/>
      <c r="K303" s="16"/>
      <c r="L303" s="57"/>
      <c r="M303" s="16"/>
      <c r="N303" s="57"/>
      <c r="O303" s="29"/>
      <c r="P303" s="64"/>
      <c r="Q303" s="65"/>
      <c r="R303" s="17"/>
      <c r="S303" s="17"/>
      <c r="T303" s="17"/>
      <c r="U303" s="17"/>
      <c r="V303" s="17"/>
      <c r="X303" s="399" t="s">
        <v>544</v>
      </c>
      <c r="Y303" s="246" t="s">
        <v>61</v>
      </c>
      <c r="Z303" s="247" t="s">
        <v>5</v>
      </c>
      <c r="AA303" s="247" t="s">
        <v>7</v>
      </c>
      <c r="AB303" s="296" t="s">
        <v>698</v>
      </c>
      <c r="AC303" s="253"/>
      <c r="AD303" s="283">
        <f>AD304</f>
        <v>239286.9</v>
      </c>
      <c r="AE303" s="283">
        <f t="shared" ref="AE303:AF304" si="81">AE304</f>
        <v>221942.90000000002</v>
      </c>
      <c r="AF303" s="283">
        <f t="shared" si="81"/>
        <v>220586.90000000002</v>
      </c>
      <c r="AG303" s="20"/>
      <c r="AH303" s="20"/>
      <c r="AI303" s="103"/>
    </row>
    <row r="304" spans="1:35" s="76" customFormat="1" ht="31.5" x14ac:dyDescent="0.25">
      <c r="A304" s="15"/>
      <c r="B304" s="62"/>
      <c r="C304" s="63"/>
      <c r="D304" s="63"/>
      <c r="E304" s="13"/>
      <c r="F304" s="77"/>
      <c r="G304" s="64"/>
      <c r="I304" s="16"/>
      <c r="J304" s="16"/>
      <c r="K304" s="16"/>
      <c r="L304" s="57"/>
      <c r="M304" s="16"/>
      <c r="N304" s="57"/>
      <c r="O304" s="29"/>
      <c r="P304" s="64"/>
      <c r="Q304" s="65"/>
      <c r="R304" s="17"/>
      <c r="S304" s="17"/>
      <c r="T304" s="17"/>
      <c r="U304" s="17"/>
      <c r="V304" s="17"/>
      <c r="X304" s="391" t="s">
        <v>58</v>
      </c>
      <c r="Y304" s="246" t="s">
        <v>61</v>
      </c>
      <c r="Z304" s="247" t="s">
        <v>5</v>
      </c>
      <c r="AA304" s="247" t="s">
        <v>7</v>
      </c>
      <c r="AB304" s="296" t="s">
        <v>698</v>
      </c>
      <c r="AC304" s="253">
        <v>600</v>
      </c>
      <c r="AD304" s="283">
        <f>AD305</f>
        <v>239286.9</v>
      </c>
      <c r="AE304" s="283">
        <f t="shared" si="81"/>
        <v>221942.90000000002</v>
      </c>
      <c r="AF304" s="283">
        <f t="shared" si="81"/>
        <v>220586.90000000002</v>
      </c>
      <c r="AG304" s="20"/>
      <c r="AH304" s="20"/>
      <c r="AI304" s="103"/>
    </row>
    <row r="305" spans="1:35" s="76" customFormat="1" x14ac:dyDescent="0.25">
      <c r="A305" s="15"/>
      <c r="B305" s="62"/>
      <c r="C305" s="63"/>
      <c r="D305" s="63"/>
      <c r="E305" s="13"/>
      <c r="F305" s="77"/>
      <c r="G305" s="64"/>
      <c r="I305" s="16"/>
      <c r="J305" s="16"/>
      <c r="K305" s="16"/>
      <c r="L305" s="57"/>
      <c r="M305" s="16"/>
      <c r="N305" s="57"/>
      <c r="O305" s="29"/>
      <c r="P305" s="64"/>
      <c r="Q305" s="65"/>
      <c r="R305" s="17"/>
      <c r="S305" s="17"/>
      <c r="T305" s="17"/>
      <c r="U305" s="17"/>
      <c r="V305" s="17"/>
      <c r="X305" s="391" t="s">
        <v>59</v>
      </c>
      <c r="Y305" s="246" t="s">
        <v>61</v>
      </c>
      <c r="Z305" s="247" t="s">
        <v>5</v>
      </c>
      <c r="AA305" s="247" t="s">
        <v>7</v>
      </c>
      <c r="AB305" s="296" t="s">
        <v>698</v>
      </c>
      <c r="AC305" s="253">
        <v>610</v>
      </c>
      <c r="AD305" s="283">
        <f>199209.5+40077.4</f>
        <v>239286.9</v>
      </c>
      <c r="AE305" s="283">
        <f>179368.7+42574.2</f>
        <v>221942.90000000002</v>
      </c>
      <c r="AF305" s="283">
        <f>178690.7+41896.2</f>
        <v>220586.90000000002</v>
      </c>
      <c r="AG305" s="20"/>
      <c r="AH305" s="20"/>
      <c r="AI305" s="103"/>
    </row>
    <row r="306" spans="1:35" s="76" customFormat="1" x14ac:dyDescent="0.25">
      <c r="A306" s="15"/>
      <c r="B306" s="62"/>
      <c r="C306" s="63"/>
      <c r="D306" s="63"/>
      <c r="E306" s="13"/>
      <c r="F306" s="77"/>
      <c r="G306" s="64"/>
      <c r="I306" s="16"/>
      <c r="J306" s="16"/>
      <c r="K306" s="16"/>
      <c r="L306" s="57"/>
      <c r="M306" s="16"/>
      <c r="N306" s="57"/>
      <c r="O306" s="29"/>
      <c r="P306" s="64"/>
      <c r="Q306" s="65"/>
      <c r="R306" s="17"/>
      <c r="S306" s="17"/>
      <c r="T306" s="17"/>
      <c r="U306" s="17"/>
      <c r="V306" s="17"/>
      <c r="X306" s="323" t="s">
        <v>38</v>
      </c>
      <c r="Y306" s="114" t="s">
        <v>61</v>
      </c>
      <c r="Z306" s="286" t="s">
        <v>91</v>
      </c>
      <c r="AA306" s="303"/>
      <c r="AB306" s="304"/>
      <c r="AC306" s="115"/>
      <c r="AD306" s="108">
        <f t="shared" ref="AD306:AF312" si="82">AD307</f>
        <v>139</v>
      </c>
      <c r="AE306" s="108">
        <f t="shared" si="82"/>
        <v>0</v>
      </c>
      <c r="AF306" s="108">
        <f t="shared" si="82"/>
        <v>0</v>
      </c>
      <c r="AG306" s="20"/>
      <c r="AH306" s="20"/>
      <c r="AI306" s="103"/>
    </row>
    <row r="307" spans="1:35" s="76" customFormat="1" x14ac:dyDescent="0.25">
      <c r="A307" s="15"/>
      <c r="B307" s="62"/>
      <c r="C307" s="63"/>
      <c r="D307" s="63"/>
      <c r="E307" s="13"/>
      <c r="F307" s="77"/>
      <c r="G307" s="64"/>
      <c r="I307" s="16"/>
      <c r="J307" s="16"/>
      <c r="K307" s="16"/>
      <c r="L307" s="57"/>
      <c r="M307" s="16"/>
      <c r="N307" s="57"/>
      <c r="O307" s="29"/>
      <c r="P307" s="64"/>
      <c r="Q307" s="65"/>
      <c r="R307" s="17"/>
      <c r="S307" s="17"/>
      <c r="T307" s="17"/>
      <c r="U307" s="17"/>
      <c r="V307" s="17"/>
      <c r="X307" s="279" t="s">
        <v>620</v>
      </c>
      <c r="Y307" s="10" t="s">
        <v>61</v>
      </c>
      <c r="Z307" s="14" t="s">
        <v>91</v>
      </c>
      <c r="AA307" s="1" t="s">
        <v>5</v>
      </c>
      <c r="AB307" s="232"/>
      <c r="AC307" s="280"/>
      <c r="AD307" s="282">
        <f t="shared" si="82"/>
        <v>139</v>
      </c>
      <c r="AE307" s="282">
        <f t="shared" si="82"/>
        <v>0</v>
      </c>
      <c r="AF307" s="282">
        <f t="shared" si="82"/>
        <v>0</v>
      </c>
      <c r="AG307" s="20"/>
      <c r="AH307" s="20"/>
      <c r="AI307" s="103"/>
    </row>
    <row r="308" spans="1:35" s="76" customFormat="1" x14ac:dyDescent="0.25">
      <c r="A308" s="15"/>
      <c r="B308" s="62"/>
      <c r="C308" s="63"/>
      <c r="D308" s="63"/>
      <c r="E308" s="13"/>
      <c r="F308" s="77"/>
      <c r="G308" s="64"/>
      <c r="I308" s="16"/>
      <c r="J308" s="16"/>
      <c r="K308" s="16"/>
      <c r="L308" s="57"/>
      <c r="M308" s="16"/>
      <c r="N308" s="57"/>
      <c r="O308" s="29"/>
      <c r="P308" s="64"/>
      <c r="Q308" s="65"/>
      <c r="R308" s="17"/>
      <c r="S308" s="17"/>
      <c r="T308" s="17"/>
      <c r="U308" s="17"/>
      <c r="V308" s="17"/>
      <c r="X308" s="279" t="s">
        <v>621</v>
      </c>
      <c r="Y308" s="10" t="s">
        <v>61</v>
      </c>
      <c r="Z308" s="14" t="s">
        <v>91</v>
      </c>
      <c r="AA308" s="1" t="s">
        <v>5</v>
      </c>
      <c r="AB308" s="232" t="s">
        <v>622</v>
      </c>
      <c r="AC308" s="280"/>
      <c r="AD308" s="282">
        <f t="shared" si="82"/>
        <v>139</v>
      </c>
      <c r="AE308" s="282">
        <f t="shared" si="82"/>
        <v>0</v>
      </c>
      <c r="AF308" s="282">
        <f t="shared" si="82"/>
        <v>0</v>
      </c>
      <c r="AG308" s="20"/>
      <c r="AH308" s="20"/>
      <c r="AI308" s="103"/>
    </row>
    <row r="309" spans="1:35" s="76" customFormat="1" x14ac:dyDescent="0.25">
      <c r="A309" s="15"/>
      <c r="B309" s="62"/>
      <c r="C309" s="63"/>
      <c r="D309" s="63"/>
      <c r="E309" s="13"/>
      <c r="F309" s="77"/>
      <c r="G309" s="64"/>
      <c r="I309" s="16"/>
      <c r="J309" s="16"/>
      <c r="K309" s="16"/>
      <c r="L309" s="57"/>
      <c r="M309" s="16"/>
      <c r="N309" s="57"/>
      <c r="O309" s="29"/>
      <c r="P309" s="64"/>
      <c r="Q309" s="65"/>
      <c r="R309" s="17"/>
      <c r="S309" s="17"/>
      <c r="T309" s="17"/>
      <c r="U309" s="17"/>
      <c r="V309" s="17"/>
      <c r="X309" s="279" t="s">
        <v>623</v>
      </c>
      <c r="Y309" s="10" t="s">
        <v>61</v>
      </c>
      <c r="Z309" s="14" t="s">
        <v>91</v>
      </c>
      <c r="AA309" s="1" t="s">
        <v>5</v>
      </c>
      <c r="AB309" s="232" t="s">
        <v>624</v>
      </c>
      <c r="AC309" s="280"/>
      <c r="AD309" s="282">
        <f t="shared" si="82"/>
        <v>139</v>
      </c>
      <c r="AE309" s="282">
        <f t="shared" si="82"/>
        <v>0</v>
      </c>
      <c r="AF309" s="282">
        <f t="shared" si="82"/>
        <v>0</v>
      </c>
      <c r="AG309" s="20"/>
      <c r="AH309" s="20"/>
      <c r="AI309" s="103"/>
    </row>
    <row r="310" spans="1:35" s="76" customFormat="1" x14ac:dyDescent="0.25">
      <c r="A310" s="15"/>
      <c r="B310" s="62"/>
      <c r="C310" s="63"/>
      <c r="D310" s="63"/>
      <c r="E310" s="13"/>
      <c r="F310" s="77"/>
      <c r="G310" s="64"/>
      <c r="I310" s="16"/>
      <c r="J310" s="16"/>
      <c r="K310" s="16"/>
      <c r="L310" s="57"/>
      <c r="M310" s="16"/>
      <c r="N310" s="57"/>
      <c r="O310" s="29"/>
      <c r="P310" s="64"/>
      <c r="Q310" s="65"/>
      <c r="R310" s="17"/>
      <c r="S310" s="17"/>
      <c r="T310" s="17"/>
      <c r="U310" s="17"/>
      <c r="V310" s="17"/>
      <c r="X310" s="279" t="s">
        <v>625</v>
      </c>
      <c r="Y310" s="10" t="s">
        <v>61</v>
      </c>
      <c r="Z310" s="14" t="s">
        <v>91</v>
      </c>
      <c r="AA310" s="1" t="s">
        <v>5</v>
      </c>
      <c r="AB310" s="232" t="s">
        <v>626</v>
      </c>
      <c r="AC310" s="280"/>
      <c r="AD310" s="282">
        <f t="shared" si="82"/>
        <v>139</v>
      </c>
      <c r="AE310" s="282">
        <f t="shared" si="82"/>
        <v>0</v>
      </c>
      <c r="AF310" s="282">
        <f t="shared" si="82"/>
        <v>0</v>
      </c>
      <c r="AG310" s="20"/>
      <c r="AH310" s="20"/>
      <c r="AI310" s="103"/>
    </row>
    <row r="311" spans="1:35" s="76" customFormat="1" ht="31.5" x14ac:dyDescent="0.25">
      <c r="A311" s="15"/>
      <c r="B311" s="62"/>
      <c r="C311" s="63"/>
      <c r="D311" s="63"/>
      <c r="E311" s="13"/>
      <c r="F311" s="77"/>
      <c r="G311" s="64"/>
      <c r="I311" s="16"/>
      <c r="J311" s="16"/>
      <c r="K311" s="16"/>
      <c r="L311" s="57"/>
      <c r="M311" s="16"/>
      <c r="N311" s="57"/>
      <c r="O311" s="29"/>
      <c r="P311" s="64"/>
      <c r="Q311" s="65"/>
      <c r="R311" s="17"/>
      <c r="S311" s="17"/>
      <c r="T311" s="17"/>
      <c r="U311" s="17"/>
      <c r="V311" s="17"/>
      <c r="X311" s="279" t="s">
        <v>661</v>
      </c>
      <c r="Y311" s="10" t="s">
        <v>61</v>
      </c>
      <c r="Z311" s="14" t="s">
        <v>91</v>
      </c>
      <c r="AA311" s="1" t="s">
        <v>5</v>
      </c>
      <c r="AB311" s="232" t="s">
        <v>627</v>
      </c>
      <c r="AC311" s="280"/>
      <c r="AD311" s="282">
        <f t="shared" si="82"/>
        <v>139</v>
      </c>
      <c r="AE311" s="282">
        <f t="shared" si="82"/>
        <v>0</v>
      </c>
      <c r="AF311" s="282">
        <f t="shared" si="82"/>
        <v>0</v>
      </c>
      <c r="AG311" s="20"/>
      <c r="AH311" s="20"/>
      <c r="AI311" s="103"/>
    </row>
    <row r="312" spans="1:35" s="76" customFormat="1" ht="29.25" customHeight="1" x14ac:dyDescent="0.25">
      <c r="A312" s="15"/>
      <c r="B312" s="62"/>
      <c r="C312" s="63"/>
      <c r="D312" s="63"/>
      <c r="E312" s="13"/>
      <c r="F312" s="77"/>
      <c r="G312" s="64"/>
      <c r="I312" s="16"/>
      <c r="J312" s="16"/>
      <c r="K312" s="16"/>
      <c r="L312" s="57"/>
      <c r="M312" s="16"/>
      <c r="N312" s="57"/>
      <c r="O312" s="29"/>
      <c r="P312" s="64"/>
      <c r="Q312" s="65"/>
      <c r="R312" s="17"/>
      <c r="S312" s="17"/>
      <c r="T312" s="17"/>
      <c r="U312" s="17"/>
      <c r="V312" s="17"/>
      <c r="X312" s="279" t="s">
        <v>58</v>
      </c>
      <c r="Y312" s="10" t="s">
        <v>61</v>
      </c>
      <c r="Z312" s="14" t="s">
        <v>91</v>
      </c>
      <c r="AA312" s="1" t="s">
        <v>5</v>
      </c>
      <c r="AB312" s="232" t="s">
        <v>627</v>
      </c>
      <c r="AC312" s="280">
        <v>600</v>
      </c>
      <c r="AD312" s="282">
        <f t="shared" si="82"/>
        <v>139</v>
      </c>
      <c r="AE312" s="282">
        <f t="shared" si="82"/>
        <v>0</v>
      </c>
      <c r="AF312" s="282">
        <f t="shared" si="82"/>
        <v>0</v>
      </c>
      <c r="AG312" s="20"/>
      <c r="AH312" s="20"/>
      <c r="AI312" s="103"/>
    </row>
    <row r="313" spans="1:35" s="76" customFormat="1" x14ac:dyDescent="0.25">
      <c r="A313" s="15"/>
      <c r="B313" s="62"/>
      <c r="C313" s="63"/>
      <c r="D313" s="63"/>
      <c r="E313" s="13"/>
      <c r="F313" s="77"/>
      <c r="G313" s="64"/>
      <c r="I313" s="16"/>
      <c r="J313" s="16"/>
      <c r="K313" s="16"/>
      <c r="L313" s="57"/>
      <c r="M313" s="16"/>
      <c r="N313" s="57"/>
      <c r="O313" s="29"/>
      <c r="P313" s="64"/>
      <c r="Q313" s="65"/>
      <c r="R313" s="17"/>
      <c r="S313" s="17"/>
      <c r="T313" s="17"/>
      <c r="U313" s="17"/>
      <c r="V313" s="17"/>
      <c r="X313" s="279" t="s">
        <v>59</v>
      </c>
      <c r="Y313" s="10" t="s">
        <v>61</v>
      </c>
      <c r="Z313" s="14" t="s">
        <v>91</v>
      </c>
      <c r="AA313" s="1" t="s">
        <v>5</v>
      </c>
      <c r="AB313" s="232" t="s">
        <v>627</v>
      </c>
      <c r="AC313" s="280">
        <v>610</v>
      </c>
      <c r="AD313" s="282">
        <v>139</v>
      </c>
      <c r="AE313" s="282">
        <v>0</v>
      </c>
      <c r="AF313" s="282">
        <v>0</v>
      </c>
      <c r="AG313" s="20"/>
      <c r="AH313" s="20"/>
      <c r="AI313" s="103"/>
    </row>
    <row r="314" spans="1:35" s="61" customFormat="1" x14ac:dyDescent="0.25">
      <c r="A314" s="52"/>
      <c r="B314" s="53"/>
      <c r="C314" s="55"/>
      <c r="D314" s="56"/>
      <c r="E314" s="56"/>
      <c r="F314" s="56"/>
      <c r="G314" s="57"/>
      <c r="H314" s="57"/>
      <c r="I314" s="57"/>
      <c r="J314" s="57"/>
      <c r="K314" s="57"/>
      <c r="L314" s="57"/>
      <c r="M314" s="57"/>
      <c r="N314" s="57"/>
      <c r="O314" s="58"/>
      <c r="P314" s="57"/>
      <c r="Q314" s="59"/>
      <c r="R314" s="60"/>
      <c r="S314" s="60"/>
      <c r="T314" s="60"/>
      <c r="U314" s="60"/>
      <c r="V314" s="60"/>
      <c r="W314" s="60"/>
      <c r="X314" s="311" t="s">
        <v>4</v>
      </c>
      <c r="Y314" s="241" t="s">
        <v>61</v>
      </c>
      <c r="Z314" s="258" t="s">
        <v>8</v>
      </c>
      <c r="AA314" s="294"/>
      <c r="AB314" s="293"/>
      <c r="AC314" s="264"/>
      <c r="AD314" s="244">
        <f>AD315+AD326+AD344</f>
        <v>78866</v>
      </c>
      <c r="AE314" s="244">
        <f>AE315+AE326+AE344</f>
        <v>76635.199999999997</v>
      </c>
      <c r="AF314" s="244">
        <f>AF315+AF326+AF344</f>
        <v>76710.5</v>
      </c>
      <c r="AG314" s="119"/>
      <c r="AH314" s="119"/>
      <c r="AI314" s="103"/>
    </row>
    <row r="315" spans="1:35" s="61" customFormat="1" x14ac:dyDescent="0.25">
      <c r="A315" s="52"/>
      <c r="B315" s="53"/>
      <c r="C315" s="55"/>
      <c r="D315" s="56"/>
      <c r="E315" s="56"/>
      <c r="F315" s="56"/>
      <c r="G315" s="57"/>
      <c r="H315" s="57"/>
      <c r="I315" s="57"/>
      <c r="J315" s="57"/>
      <c r="K315" s="57"/>
      <c r="L315" s="57"/>
      <c r="M315" s="57"/>
      <c r="N315" s="57"/>
      <c r="O315" s="58"/>
      <c r="P315" s="57"/>
      <c r="Q315" s="59"/>
      <c r="R315" s="60"/>
      <c r="S315" s="60"/>
      <c r="T315" s="60"/>
      <c r="U315" s="60"/>
      <c r="V315" s="60"/>
      <c r="W315" s="60"/>
      <c r="X315" s="267" t="s">
        <v>130</v>
      </c>
      <c r="Y315" s="246" t="s">
        <v>61</v>
      </c>
      <c r="Z315" s="265" t="s">
        <v>8</v>
      </c>
      <c r="AA315" s="247" t="s">
        <v>7</v>
      </c>
      <c r="AB315" s="293"/>
      <c r="AC315" s="264"/>
      <c r="AD315" s="283">
        <f t="shared" ref="AD315:AF316" si="83">AD316</f>
        <v>73707.5</v>
      </c>
      <c r="AE315" s="283">
        <f t="shared" si="83"/>
        <v>71442</v>
      </c>
      <c r="AF315" s="283">
        <f t="shared" si="83"/>
        <v>71442</v>
      </c>
      <c r="AG315" s="20"/>
      <c r="AH315" s="20"/>
      <c r="AI315" s="103"/>
    </row>
    <row r="316" spans="1:35" s="61" customFormat="1" x14ac:dyDescent="0.25">
      <c r="A316" s="52"/>
      <c r="B316" s="53"/>
      <c r="C316" s="55"/>
      <c r="D316" s="56"/>
      <c r="E316" s="56"/>
      <c r="F316" s="56"/>
      <c r="G316" s="57"/>
      <c r="H316" s="57"/>
      <c r="I316" s="57"/>
      <c r="J316" s="57"/>
      <c r="K316" s="57"/>
      <c r="L316" s="57"/>
      <c r="M316" s="57"/>
      <c r="N316" s="57"/>
      <c r="O316" s="58"/>
      <c r="P316" s="57"/>
      <c r="Q316" s="59"/>
      <c r="R316" s="60"/>
      <c r="S316" s="60"/>
      <c r="T316" s="60"/>
      <c r="U316" s="60"/>
      <c r="V316" s="60"/>
      <c r="W316" s="60"/>
      <c r="X316" s="313" t="s">
        <v>535</v>
      </c>
      <c r="Y316" s="246" t="s">
        <v>61</v>
      </c>
      <c r="Z316" s="265" t="s">
        <v>8</v>
      </c>
      <c r="AA316" s="247" t="s">
        <v>7</v>
      </c>
      <c r="AB316" s="296" t="s">
        <v>110</v>
      </c>
      <c r="AC316" s="264"/>
      <c r="AD316" s="283">
        <f>AD317</f>
        <v>73707.5</v>
      </c>
      <c r="AE316" s="283">
        <f t="shared" si="83"/>
        <v>71442</v>
      </c>
      <c r="AF316" s="283">
        <f t="shared" si="83"/>
        <v>71442</v>
      </c>
      <c r="AG316" s="20"/>
      <c r="AH316" s="20"/>
      <c r="AI316" s="103"/>
    </row>
    <row r="317" spans="1:35" s="61" customFormat="1" x14ac:dyDescent="0.25">
      <c r="A317" s="52"/>
      <c r="B317" s="53"/>
      <c r="C317" s="55"/>
      <c r="D317" s="56"/>
      <c r="E317" s="56"/>
      <c r="F317" s="56"/>
      <c r="G317" s="57"/>
      <c r="H317" s="57"/>
      <c r="I317" s="57"/>
      <c r="J317" s="57"/>
      <c r="K317" s="57"/>
      <c r="L317" s="57"/>
      <c r="M317" s="57"/>
      <c r="N317" s="57"/>
      <c r="O317" s="58"/>
      <c r="P317" s="57"/>
      <c r="Q317" s="59"/>
      <c r="R317" s="60"/>
      <c r="S317" s="60"/>
      <c r="T317" s="60"/>
      <c r="U317" s="60"/>
      <c r="V317" s="60"/>
      <c r="W317" s="60"/>
      <c r="X317" s="267" t="s">
        <v>474</v>
      </c>
      <c r="Y317" s="246" t="s">
        <v>61</v>
      </c>
      <c r="Z317" s="265" t="s">
        <v>8</v>
      </c>
      <c r="AA317" s="247" t="s">
        <v>7</v>
      </c>
      <c r="AB317" s="296" t="s">
        <v>363</v>
      </c>
      <c r="AC317" s="272"/>
      <c r="AD317" s="259">
        <f>AD318+AD322</f>
        <v>73707.5</v>
      </c>
      <c r="AE317" s="259">
        <f t="shared" ref="AE317:AF317" si="84">AE318+AE322</f>
        <v>71442</v>
      </c>
      <c r="AF317" s="259">
        <f t="shared" si="84"/>
        <v>71442</v>
      </c>
      <c r="AG317" s="20"/>
      <c r="AH317" s="20"/>
      <c r="AI317" s="103"/>
    </row>
    <row r="318" spans="1:35" s="61" customFormat="1" ht="31.5" x14ac:dyDescent="0.25">
      <c r="A318" s="52"/>
      <c r="B318" s="53"/>
      <c r="C318" s="55"/>
      <c r="D318" s="56"/>
      <c r="E318" s="56"/>
      <c r="F318" s="56"/>
      <c r="G318" s="57"/>
      <c r="H318" s="57"/>
      <c r="I318" s="57"/>
      <c r="J318" s="57"/>
      <c r="K318" s="57"/>
      <c r="L318" s="57"/>
      <c r="M318" s="57"/>
      <c r="N318" s="57"/>
      <c r="O318" s="58"/>
      <c r="P318" s="57"/>
      <c r="Q318" s="59"/>
      <c r="R318" s="60"/>
      <c r="S318" s="60"/>
      <c r="T318" s="60"/>
      <c r="U318" s="60"/>
      <c r="V318" s="60"/>
      <c r="W318" s="60"/>
      <c r="X318" s="267" t="s">
        <v>401</v>
      </c>
      <c r="Y318" s="246" t="s">
        <v>61</v>
      </c>
      <c r="Z318" s="247" t="s">
        <v>8</v>
      </c>
      <c r="AA318" s="247" t="s">
        <v>7</v>
      </c>
      <c r="AB318" s="296" t="s">
        <v>364</v>
      </c>
      <c r="AC318" s="272"/>
      <c r="AD318" s="259">
        <f t="shared" ref="AD318:AF320" si="85">AD319</f>
        <v>71442</v>
      </c>
      <c r="AE318" s="259">
        <f t="shared" si="85"/>
        <v>71442</v>
      </c>
      <c r="AF318" s="259">
        <f t="shared" si="85"/>
        <v>71442</v>
      </c>
      <c r="AG318" s="20"/>
      <c r="AH318" s="20"/>
      <c r="AI318" s="103"/>
    </row>
    <row r="319" spans="1:35" s="61" customFormat="1" ht="31.5" x14ac:dyDescent="0.25">
      <c r="A319" s="52"/>
      <c r="B319" s="53"/>
      <c r="C319" s="55"/>
      <c r="D319" s="56"/>
      <c r="E319" s="56"/>
      <c r="F319" s="56"/>
      <c r="G319" s="57"/>
      <c r="H319" s="57"/>
      <c r="I319" s="57"/>
      <c r="J319" s="57"/>
      <c r="K319" s="57"/>
      <c r="L319" s="57"/>
      <c r="M319" s="57"/>
      <c r="N319" s="57"/>
      <c r="O319" s="58"/>
      <c r="P319" s="57"/>
      <c r="Q319" s="59"/>
      <c r="R319" s="60"/>
      <c r="S319" s="60"/>
      <c r="T319" s="60"/>
      <c r="U319" s="60"/>
      <c r="V319" s="60"/>
      <c r="W319" s="60"/>
      <c r="X319" s="314" t="s">
        <v>362</v>
      </c>
      <c r="Y319" s="246" t="s">
        <v>61</v>
      </c>
      <c r="Z319" s="247" t="s">
        <v>8</v>
      </c>
      <c r="AA319" s="247" t="s">
        <v>7</v>
      </c>
      <c r="AB319" s="296" t="s">
        <v>365</v>
      </c>
      <c r="AC319" s="272"/>
      <c r="AD319" s="259">
        <f t="shared" si="85"/>
        <v>71442</v>
      </c>
      <c r="AE319" s="259">
        <f t="shared" si="85"/>
        <v>71442</v>
      </c>
      <c r="AF319" s="259">
        <f t="shared" si="85"/>
        <v>71442</v>
      </c>
      <c r="AG319" s="20"/>
      <c r="AH319" s="20"/>
      <c r="AI319" s="103"/>
    </row>
    <row r="320" spans="1:35" s="61" customFormat="1" ht="31.5" x14ac:dyDescent="0.25">
      <c r="A320" s="52"/>
      <c r="B320" s="53"/>
      <c r="C320" s="55"/>
      <c r="D320" s="56"/>
      <c r="E320" s="56"/>
      <c r="F320" s="56"/>
      <c r="G320" s="57"/>
      <c r="H320" s="57"/>
      <c r="I320" s="57"/>
      <c r="J320" s="57"/>
      <c r="K320" s="57"/>
      <c r="L320" s="57"/>
      <c r="M320" s="57"/>
      <c r="N320" s="57"/>
      <c r="O320" s="58"/>
      <c r="P320" s="57"/>
      <c r="Q320" s="59"/>
      <c r="R320" s="60"/>
      <c r="S320" s="60"/>
      <c r="T320" s="60"/>
      <c r="U320" s="60"/>
      <c r="V320" s="60"/>
      <c r="W320" s="60"/>
      <c r="X320" s="267" t="s">
        <v>58</v>
      </c>
      <c r="Y320" s="246" t="s">
        <v>61</v>
      </c>
      <c r="Z320" s="247" t="s">
        <v>8</v>
      </c>
      <c r="AA320" s="247" t="s">
        <v>7</v>
      </c>
      <c r="AB320" s="296" t="s">
        <v>365</v>
      </c>
      <c r="AC320" s="272">
        <v>600</v>
      </c>
      <c r="AD320" s="259">
        <f t="shared" si="85"/>
        <v>71442</v>
      </c>
      <c r="AE320" s="259">
        <f t="shared" si="85"/>
        <v>71442</v>
      </c>
      <c r="AF320" s="259">
        <f t="shared" si="85"/>
        <v>71442</v>
      </c>
      <c r="AG320" s="20"/>
      <c r="AH320" s="20"/>
      <c r="AI320" s="103"/>
    </row>
    <row r="321" spans="1:35" s="61" customFormat="1" x14ac:dyDescent="0.25">
      <c r="A321" s="52"/>
      <c r="B321" s="53"/>
      <c r="C321" s="55"/>
      <c r="D321" s="56"/>
      <c r="E321" s="56"/>
      <c r="F321" s="56"/>
      <c r="G321" s="57"/>
      <c r="H321" s="57"/>
      <c r="I321" s="57"/>
      <c r="J321" s="57"/>
      <c r="K321" s="57"/>
      <c r="L321" s="57"/>
      <c r="M321" s="57"/>
      <c r="N321" s="57"/>
      <c r="O321" s="58"/>
      <c r="P321" s="57"/>
      <c r="Q321" s="59"/>
      <c r="R321" s="60"/>
      <c r="S321" s="60"/>
      <c r="T321" s="60"/>
      <c r="U321" s="60"/>
      <c r="V321" s="60"/>
      <c r="W321" s="60"/>
      <c r="X321" s="267" t="s">
        <v>59</v>
      </c>
      <c r="Y321" s="246" t="s">
        <v>61</v>
      </c>
      <c r="Z321" s="247" t="s">
        <v>8</v>
      </c>
      <c r="AA321" s="247" t="s">
        <v>7</v>
      </c>
      <c r="AB321" s="296" t="s">
        <v>365</v>
      </c>
      <c r="AC321" s="272">
        <v>610</v>
      </c>
      <c r="AD321" s="283">
        <v>71442</v>
      </c>
      <c r="AE321" s="283">
        <v>71442</v>
      </c>
      <c r="AF321" s="283">
        <v>71442</v>
      </c>
      <c r="AG321" s="20"/>
      <c r="AH321" s="20"/>
      <c r="AI321" s="103"/>
    </row>
    <row r="322" spans="1:35" s="61" customFormat="1" ht="31.5" x14ac:dyDescent="0.25">
      <c r="A322" s="52"/>
      <c r="B322" s="53"/>
      <c r="C322" s="55"/>
      <c r="D322" s="56"/>
      <c r="E322" s="56"/>
      <c r="F322" s="56"/>
      <c r="G322" s="57"/>
      <c r="H322" s="57"/>
      <c r="I322" s="57"/>
      <c r="J322" s="57"/>
      <c r="K322" s="57"/>
      <c r="L322" s="57"/>
      <c r="M322" s="57"/>
      <c r="N322" s="57"/>
      <c r="O322" s="58"/>
      <c r="P322" s="57"/>
      <c r="Q322" s="59"/>
      <c r="R322" s="60"/>
      <c r="S322" s="60"/>
      <c r="T322" s="60"/>
      <c r="U322" s="60"/>
      <c r="V322" s="60"/>
      <c r="W322" s="60"/>
      <c r="X322" s="267" t="s">
        <v>652</v>
      </c>
      <c r="Y322" s="246" t="s">
        <v>61</v>
      </c>
      <c r="Z322" s="247" t="s">
        <v>8</v>
      </c>
      <c r="AA322" s="247" t="s">
        <v>7</v>
      </c>
      <c r="AB322" s="296" t="s">
        <v>653</v>
      </c>
      <c r="AC322" s="272"/>
      <c r="AD322" s="283">
        <f>AD323</f>
        <v>2265.5</v>
      </c>
      <c r="AE322" s="283">
        <f t="shared" ref="AE322:AF324" si="86">AE323</f>
        <v>0</v>
      </c>
      <c r="AF322" s="283">
        <f t="shared" si="86"/>
        <v>0</v>
      </c>
      <c r="AG322" s="20"/>
      <c r="AH322" s="20"/>
      <c r="AI322" s="103"/>
    </row>
    <row r="323" spans="1:35" s="61" customFormat="1" ht="31.5" x14ac:dyDescent="0.25">
      <c r="A323" s="52"/>
      <c r="B323" s="53"/>
      <c r="C323" s="55"/>
      <c r="D323" s="56"/>
      <c r="E323" s="56"/>
      <c r="F323" s="56"/>
      <c r="G323" s="57"/>
      <c r="H323" s="57"/>
      <c r="I323" s="57"/>
      <c r="J323" s="57"/>
      <c r="K323" s="57"/>
      <c r="L323" s="57"/>
      <c r="M323" s="57"/>
      <c r="N323" s="57"/>
      <c r="O323" s="58"/>
      <c r="P323" s="57"/>
      <c r="Q323" s="59"/>
      <c r="R323" s="60"/>
      <c r="S323" s="60"/>
      <c r="T323" s="60"/>
      <c r="U323" s="60"/>
      <c r="V323" s="60"/>
      <c r="W323" s="60"/>
      <c r="X323" s="267" t="s">
        <v>664</v>
      </c>
      <c r="Y323" s="246" t="s">
        <v>61</v>
      </c>
      <c r="Z323" s="247" t="s">
        <v>8</v>
      </c>
      <c r="AA323" s="247" t="s">
        <v>7</v>
      </c>
      <c r="AB323" s="296" t="s">
        <v>654</v>
      </c>
      <c r="AC323" s="272"/>
      <c r="AD323" s="283">
        <f>AD324</f>
        <v>2265.5</v>
      </c>
      <c r="AE323" s="283">
        <f t="shared" si="86"/>
        <v>0</v>
      </c>
      <c r="AF323" s="283">
        <f t="shared" si="86"/>
        <v>0</v>
      </c>
      <c r="AG323" s="20"/>
      <c r="AH323" s="20"/>
      <c r="AI323" s="103"/>
    </row>
    <row r="324" spans="1:35" s="61" customFormat="1" ht="31.5" x14ac:dyDescent="0.25">
      <c r="A324" s="52"/>
      <c r="B324" s="53"/>
      <c r="C324" s="55"/>
      <c r="D324" s="56"/>
      <c r="E324" s="56"/>
      <c r="F324" s="56"/>
      <c r="G324" s="57"/>
      <c r="H324" s="57"/>
      <c r="I324" s="57"/>
      <c r="J324" s="57"/>
      <c r="K324" s="57"/>
      <c r="L324" s="57"/>
      <c r="M324" s="57"/>
      <c r="N324" s="57"/>
      <c r="O324" s="58"/>
      <c r="P324" s="57"/>
      <c r="Q324" s="59"/>
      <c r="R324" s="60"/>
      <c r="S324" s="60"/>
      <c r="T324" s="60"/>
      <c r="U324" s="60"/>
      <c r="V324" s="60"/>
      <c r="W324" s="60"/>
      <c r="X324" s="267" t="s">
        <v>58</v>
      </c>
      <c r="Y324" s="246" t="s">
        <v>61</v>
      </c>
      <c r="Z324" s="247" t="s">
        <v>8</v>
      </c>
      <c r="AA324" s="247" t="s">
        <v>7</v>
      </c>
      <c r="AB324" s="296" t="s">
        <v>654</v>
      </c>
      <c r="AC324" s="272">
        <v>600</v>
      </c>
      <c r="AD324" s="283">
        <f>AD325</f>
        <v>2265.5</v>
      </c>
      <c r="AE324" s="283">
        <f t="shared" si="86"/>
        <v>0</v>
      </c>
      <c r="AF324" s="283">
        <f t="shared" si="86"/>
        <v>0</v>
      </c>
      <c r="AG324" s="20"/>
      <c r="AH324" s="20"/>
      <c r="AI324" s="103"/>
    </row>
    <row r="325" spans="1:35" s="61" customFormat="1" x14ac:dyDescent="0.25">
      <c r="A325" s="52"/>
      <c r="B325" s="53"/>
      <c r="C325" s="55"/>
      <c r="D325" s="56"/>
      <c r="E325" s="56"/>
      <c r="F325" s="56"/>
      <c r="G325" s="57"/>
      <c r="H325" s="57"/>
      <c r="I325" s="57"/>
      <c r="J325" s="57"/>
      <c r="K325" s="57"/>
      <c r="L325" s="57"/>
      <c r="M325" s="57"/>
      <c r="N325" s="57"/>
      <c r="O325" s="58"/>
      <c r="P325" s="57"/>
      <c r="Q325" s="59"/>
      <c r="R325" s="60"/>
      <c r="S325" s="60"/>
      <c r="T325" s="60"/>
      <c r="U325" s="60"/>
      <c r="V325" s="60"/>
      <c r="W325" s="60"/>
      <c r="X325" s="267" t="s">
        <v>59</v>
      </c>
      <c r="Y325" s="246" t="s">
        <v>61</v>
      </c>
      <c r="Z325" s="247" t="s">
        <v>8</v>
      </c>
      <c r="AA325" s="247" t="s">
        <v>7</v>
      </c>
      <c r="AB325" s="296" t="s">
        <v>654</v>
      </c>
      <c r="AC325" s="272">
        <v>610</v>
      </c>
      <c r="AD325" s="283">
        <v>2265.5</v>
      </c>
      <c r="AE325" s="283">
        <v>0</v>
      </c>
      <c r="AF325" s="283">
        <v>0</v>
      </c>
      <c r="AG325" s="20"/>
      <c r="AH325" s="20"/>
      <c r="AI325" s="103"/>
    </row>
    <row r="326" spans="1:35" x14ac:dyDescent="0.25">
      <c r="B326" s="62"/>
      <c r="C326" s="63"/>
      <c r="D326" s="63"/>
      <c r="E326" s="13"/>
      <c r="F326" s="13"/>
      <c r="G326" s="64"/>
      <c r="H326" s="64"/>
      <c r="I326" s="64"/>
      <c r="J326" s="64"/>
      <c r="K326" s="64"/>
      <c r="L326" s="57"/>
      <c r="M326" s="64"/>
      <c r="N326" s="57"/>
      <c r="P326" s="64"/>
      <c r="Q326" s="65"/>
      <c r="R326" s="17"/>
      <c r="S326" s="17"/>
      <c r="T326" s="17"/>
      <c r="U326" s="17"/>
      <c r="V326" s="17"/>
      <c r="W326" s="17"/>
      <c r="X326" s="267" t="s">
        <v>131</v>
      </c>
      <c r="Y326" s="246" t="s">
        <v>61</v>
      </c>
      <c r="Z326" s="247" t="s">
        <v>8</v>
      </c>
      <c r="AA326" s="247" t="s">
        <v>8</v>
      </c>
      <c r="AB326" s="295"/>
      <c r="AC326" s="272"/>
      <c r="AD326" s="283">
        <f>AD327+AD333</f>
        <v>1738.5</v>
      </c>
      <c r="AE326" s="283">
        <f>AE327+AE333</f>
        <v>1773.2</v>
      </c>
      <c r="AF326" s="283">
        <f>AF327+AF333</f>
        <v>1848.5</v>
      </c>
      <c r="AG326" s="20"/>
      <c r="AH326" s="20"/>
      <c r="AI326" s="103"/>
    </row>
    <row r="327" spans="1:35" ht="31.5" x14ac:dyDescent="0.25">
      <c r="B327" s="62"/>
      <c r="C327" s="63"/>
      <c r="D327" s="63"/>
      <c r="E327" s="13"/>
      <c r="F327" s="13"/>
      <c r="G327" s="64"/>
      <c r="H327" s="64"/>
      <c r="I327" s="64"/>
      <c r="J327" s="64"/>
      <c r="K327" s="64"/>
      <c r="L327" s="57"/>
      <c r="M327" s="64"/>
      <c r="N327" s="57"/>
      <c r="P327" s="64"/>
      <c r="Q327" s="65"/>
      <c r="R327" s="17"/>
      <c r="S327" s="17"/>
      <c r="T327" s="17"/>
      <c r="U327" s="17"/>
      <c r="V327" s="17"/>
      <c r="W327" s="17"/>
      <c r="X327" s="312" t="s">
        <v>153</v>
      </c>
      <c r="Y327" s="246" t="s">
        <v>61</v>
      </c>
      <c r="Z327" s="247" t="s">
        <v>8</v>
      </c>
      <c r="AA327" s="247" t="s">
        <v>8</v>
      </c>
      <c r="AB327" s="295" t="s">
        <v>98</v>
      </c>
      <c r="AC327" s="272"/>
      <c r="AD327" s="283">
        <f t="shared" ref="AD327:AF328" si="87">AD328</f>
        <v>290</v>
      </c>
      <c r="AE327" s="283">
        <f t="shared" si="87"/>
        <v>270</v>
      </c>
      <c r="AF327" s="283">
        <f t="shared" si="87"/>
        <v>270</v>
      </c>
      <c r="AG327" s="20"/>
      <c r="AH327" s="20"/>
      <c r="AI327" s="103"/>
    </row>
    <row r="328" spans="1:35" x14ac:dyDescent="0.25">
      <c r="B328" s="62"/>
      <c r="C328" s="63"/>
      <c r="D328" s="63"/>
      <c r="E328" s="13"/>
      <c r="F328" s="13"/>
      <c r="G328" s="64"/>
      <c r="H328" s="64"/>
      <c r="I328" s="64"/>
      <c r="J328" s="64"/>
      <c r="K328" s="64"/>
      <c r="L328" s="57"/>
      <c r="M328" s="64"/>
      <c r="N328" s="57"/>
      <c r="P328" s="64"/>
      <c r="Q328" s="65"/>
      <c r="R328" s="17"/>
      <c r="S328" s="17"/>
      <c r="T328" s="17"/>
      <c r="U328" s="17"/>
      <c r="V328" s="17"/>
      <c r="W328" s="17"/>
      <c r="X328" s="312" t="s">
        <v>154</v>
      </c>
      <c r="Y328" s="246" t="s">
        <v>61</v>
      </c>
      <c r="Z328" s="247" t="s">
        <v>8</v>
      </c>
      <c r="AA328" s="247" t="s">
        <v>8</v>
      </c>
      <c r="AB328" s="295" t="s">
        <v>102</v>
      </c>
      <c r="AC328" s="272"/>
      <c r="AD328" s="283">
        <f t="shared" si="87"/>
        <v>290</v>
      </c>
      <c r="AE328" s="283">
        <f t="shared" si="87"/>
        <v>270</v>
      </c>
      <c r="AF328" s="283">
        <f t="shared" si="87"/>
        <v>270</v>
      </c>
      <c r="AG328" s="20"/>
      <c r="AH328" s="20"/>
      <c r="AI328" s="103"/>
    </row>
    <row r="329" spans="1:35" ht="31.5" x14ac:dyDescent="0.25">
      <c r="B329" s="62"/>
      <c r="C329" s="63"/>
      <c r="D329" s="63"/>
      <c r="E329" s="13"/>
      <c r="F329" s="13"/>
      <c r="G329" s="64"/>
      <c r="H329" s="64"/>
      <c r="I329" s="64"/>
      <c r="J329" s="64"/>
      <c r="K329" s="64"/>
      <c r="L329" s="57"/>
      <c r="M329" s="64"/>
      <c r="N329" s="57"/>
      <c r="P329" s="64"/>
      <c r="Q329" s="65"/>
      <c r="R329" s="17"/>
      <c r="S329" s="17"/>
      <c r="T329" s="17"/>
      <c r="U329" s="17"/>
      <c r="V329" s="17"/>
      <c r="W329" s="17"/>
      <c r="X329" s="324" t="s">
        <v>498</v>
      </c>
      <c r="Y329" s="246" t="s">
        <v>61</v>
      </c>
      <c r="Z329" s="247" t="s">
        <v>8</v>
      </c>
      <c r="AA329" s="247" t="s">
        <v>8</v>
      </c>
      <c r="AB329" s="296" t="s">
        <v>158</v>
      </c>
      <c r="AC329" s="272"/>
      <c r="AD329" s="283">
        <f t="shared" ref="AD329:AF330" si="88">AD330</f>
        <v>290</v>
      </c>
      <c r="AE329" s="283">
        <f t="shared" si="88"/>
        <v>270</v>
      </c>
      <c r="AF329" s="283">
        <f t="shared" si="88"/>
        <v>270</v>
      </c>
      <c r="AG329" s="20"/>
      <c r="AH329" s="20"/>
      <c r="AI329" s="103"/>
    </row>
    <row r="330" spans="1:35" ht="31.5" x14ac:dyDescent="0.25">
      <c r="B330" s="62"/>
      <c r="C330" s="63"/>
      <c r="D330" s="63"/>
      <c r="E330" s="13"/>
      <c r="F330" s="13"/>
      <c r="G330" s="64"/>
      <c r="H330" s="64"/>
      <c r="I330" s="64"/>
      <c r="J330" s="64"/>
      <c r="K330" s="64"/>
      <c r="L330" s="57"/>
      <c r="M330" s="64"/>
      <c r="N330" s="57"/>
      <c r="P330" s="64"/>
      <c r="Q330" s="65"/>
      <c r="R330" s="17"/>
      <c r="S330" s="17"/>
      <c r="T330" s="17"/>
      <c r="U330" s="17"/>
      <c r="V330" s="17"/>
      <c r="W330" s="17"/>
      <c r="X330" s="312" t="s">
        <v>552</v>
      </c>
      <c r="Y330" s="246" t="s">
        <v>61</v>
      </c>
      <c r="Z330" s="247" t="s">
        <v>8</v>
      </c>
      <c r="AA330" s="247" t="s">
        <v>8</v>
      </c>
      <c r="AB330" s="296" t="s">
        <v>553</v>
      </c>
      <c r="AC330" s="272"/>
      <c r="AD330" s="283">
        <f t="shared" si="88"/>
        <v>290</v>
      </c>
      <c r="AE330" s="283">
        <f t="shared" si="88"/>
        <v>270</v>
      </c>
      <c r="AF330" s="283">
        <f t="shared" si="88"/>
        <v>270</v>
      </c>
      <c r="AG330" s="20"/>
      <c r="AH330" s="20"/>
      <c r="AI330" s="103"/>
    </row>
    <row r="331" spans="1:35" x14ac:dyDescent="0.25">
      <c r="B331" s="62"/>
      <c r="C331" s="63"/>
      <c r="D331" s="63"/>
      <c r="E331" s="13"/>
      <c r="F331" s="13"/>
      <c r="G331" s="64"/>
      <c r="H331" s="64"/>
      <c r="I331" s="64"/>
      <c r="J331" s="64"/>
      <c r="K331" s="64"/>
      <c r="L331" s="57"/>
      <c r="M331" s="64"/>
      <c r="N331" s="57"/>
      <c r="P331" s="64"/>
      <c r="Q331" s="65"/>
      <c r="R331" s="17"/>
      <c r="S331" s="17"/>
      <c r="T331" s="17"/>
      <c r="U331" s="17"/>
      <c r="V331" s="17"/>
      <c r="W331" s="17"/>
      <c r="X331" s="267" t="s">
        <v>116</v>
      </c>
      <c r="Y331" s="246" t="s">
        <v>61</v>
      </c>
      <c r="Z331" s="247" t="s">
        <v>8</v>
      </c>
      <c r="AA331" s="247" t="s">
        <v>8</v>
      </c>
      <c r="AB331" s="296" t="s">
        <v>553</v>
      </c>
      <c r="AC331" s="248">
        <v>200</v>
      </c>
      <c r="AD331" s="283">
        <f>AD332</f>
        <v>290</v>
      </c>
      <c r="AE331" s="283">
        <f>AE332</f>
        <v>270</v>
      </c>
      <c r="AF331" s="283">
        <f>AF332</f>
        <v>270</v>
      </c>
      <c r="AG331" s="20"/>
      <c r="AH331" s="20"/>
      <c r="AI331" s="103"/>
    </row>
    <row r="332" spans="1:35" ht="31.5" x14ac:dyDescent="0.25">
      <c r="B332" s="62"/>
      <c r="C332" s="63"/>
      <c r="D332" s="63"/>
      <c r="E332" s="13"/>
      <c r="F332" s="13"/>
      <c r="G332" s="64"/>
      <c r="H332" s="64"/>
      <c r="I332" s="64"/>
      <c r="J332" s="64"/>
      <c r="K332" s="64"/>
      <c r="L332" s="57"/>
      <c r="M332" s="64"/>
      <c r="N332" s="57"/>
      <c r="P332" s="64"/>
      <c r="Q332" s="65"/>
      <c r="R332" s="17"/>
      <c r="S332" s="17"/>
      <c r="T332" s="17"/>
      <c r="U332" s="17"/>
      <c r="V332" s="17"/>
      <c r="W332" s="17"/>
      <c r="X332" s="267" t="s">
        <v>50</v>
      </c>
      <c r="Y332" s="246" t="s">
        <v>61</v>
      </c>
      <c r="Z332" s="247" t="s">
        <v>8</v>
      </c>
      <c r="AA332" s="247" t="s">
        <v>8</v>
      </c>
      <c r="AB332" s="296" t="s">
        <v>553</v>
      </c>
      <c r="AC332" s="248">
        <v>240</v>
      </c>
      <c r="AD332" s="283">
        <v>290</v>
      </c>
      <c r="AE332" s="283">
        <v>270</v>
      </c>
      <c r="AF332" s="283">
        <v>270</v>
      </c>
      <c r="AG332" s="20"/>
      <c r="AH332" s="20"/>
      <c r="AI332" s="103"/>
    </row>
    <row r="333" spans="1:35" ht="31.5" x14ac:dyDescent="0.25">
      <c r="A333" s="69"/>
      <c r="B333" s="62"/>
      <c r="C333" s="62"/>
      <c r="D333" s="62"/>
      <c r="E333" s="13"/>
      <c r="F333" s="63"/>
      <c r="G333" s="64"/>
      <c r="H333" s="3"/>
      <c r="L333" s="64"/>
      <c r="N333" s="64"/>
      <c r="Q333" s="65"/>
      <c r="R333" s="17"/>
      <c r="S333" s="17"/>
      <c r="T333" s="17"/>
      <c r="U333" s="17"/>
      <c r="V333" s="17"/>
      <c r="X333" s="313" t="s">
        <v>286</v>
      </c>
      <c r="Y333" s="246" t="s">
        <v>61</v>
      </c>
      <c r="Z333" s="247" t="s">
        <v>8</v>
      </c>
      <c r="AA333" s="247" t="s">
        <v>8</v>
      </c>
      <c r="AB333" s="296" t="s">
        <v>128</v>
      </c>
      <c r="AC333" s="248"/>
      <c r="AD333" s="283">
        <f>AD334+AD339</f>
        <v>1448.5</v>
      </c>
      <c r="AE333" s="283">
        <f t="shared" ref="AE333:AF333" si="89">AE334+AE339</f>
        <v>1503.2</v>
      </c>
      <c r="AF333" s="283">
        <f t="shared" si="89"/>
        <v>1578.5</v>
      </c>
      <c r="AG333" s="20"/>
      <c r="AH333" s="20"/>
      <c r="AI333" s="103"/>
    </row>
    <row r="334" spans="1:35" x14ac:dyDescent="0.25">
      <c r="A334" s="69"/>
      <c r="B334" s="62"/>
      <c r="C334" s="62"/>
      <c r="D334" s="62"/>
      <c r="E334" s="13"/>
      <c r="F334" s="63"/>
      <c r="G334" s="64"/>
      <c r="H334" s="3"/>
      <c r="L334" s="64"/>
      <c r="N334" s="64"/>
      <c r="Q334" s="65"/>
      <c r="R334" s="17"/>
      <c r="S334" s="17"/>
      <c r="T334" s="17"/>
      <c r="U334" s="17"/>
      <c r="V334" s="17"/>
      <c r="X334" s="313" t="s">
        <v>294</v>
      </c>
      <c r="Y334" s="246" t="s">
        <v>61</v>
      </c>
      <c r="Z334" s="262" t="s">
        <v>8</v>
      </c>
      <c r="AA334" s="262" t="s">
        <v>8</v>
      </c>
      <c r="AB334" s="296" t="s">
        <v>295</v>
      </c>
      <c r="AC334" s="248"/>
      <c r="AD334" s="283">
        <f>AD335</f>
        <v>1328.5</v>
      </c>
      <c r="AE334" s="283">
        <f t="shared" ref="AD334:AF337" si="90">AE335</f>
        <v>1378.2</v>
      </c>
      <c r="AF334" s="283">
        <f t="shared" si="90"/>
        <v>1448.5</v>
      </c>
      <c r="AG334" s="20"/>
      <c r="AH334" s="20"/>
      <c r="AI334" s="103"/>
    </row>
    <row r="335" spans="1:35" x14ac:dyDescent="0.25">
      <c r="A335" s="69"/>
      <c r="B335" s="62"/>
      <c r="C335" s="62"/>
      <c r="D335" s="62"/>
      <c r="E335" s="13"/>
      <c r="F335" s="63"/>
      <c r="G335" s="64"/>
      <c r="H335" s="3"/>
      <c r="L335" s="64"/>
      <c r="N335" s="64"/>
      <c r="Q335" s="65"/>
      <c r="R335" s="17"/>
      <c r="S335" s="17"/>
      <c r="T335" s="17"/>
      <c r="U335" s="17"/>
      <c r="V335" s="17"/>
      <c r="X335" s="321" t="s">
        <v>486</v>
      </c>
      <c r="Y335" s="246" t="s">
        <v>61</v>
      </c>
      <c r="Z335" s="262" t="s">
        <v>8</v>
      </c>
      <c r="AA335" s="262" t="s">
        <v>8</v>
      </c>
      <c r="AB335" s="296" t="s">
        <v>296</v>
      </c>
      <c r="AC335" s="248"/>
      <c r="AD335" s="283">
        <f t="shared" si="90"/>
        <v>1328.5</v>
      </c>
      <c r="AE335" s="283">
        <f t="shared" si="90"/>
        <v>1378.2</v>
      </c>
      <c r="AF335" s="283">
        <f t="shared" si="90"/>
        <v>1448.5</v>
      </c>
      <c r="AG335" s="20"/>
      <c r="AH335" s="20"/>
      <c r="AI335" s="103"/>
    </row>
    <row r="336" spans="1:35" ht="31.5" x14ac:dyDescent="0.25">
      <c r="A336" s="69"/>
      <c r="B336" s="62"/>
      <c r="C336" s="62"/>
      <c r="D336" s="62"/>
      <c r="E336" s="13"/>
      <c r="F336" s="63"/>
      <c r="G336" s="64"/>
      <c r="H336" s="3"/>
      <c r="L336" s="64"/>
      <c r="N336" s="64"/>
      <c r="Q336" s="65"/>
      <c r="R336" s="17"/>
      <c r="S336" s="17"/>
      <c r="T336" s="17"/>
      <c r="U336" s="17"/>
      <c r="V336" s="17"/>
      <c r="X336" s="317" t="s">
        <v>667</v>
      </c>
      <c r="Y336" s="246" t="s">
        <v>61</v>
      </c>
      <c r="Z336" s="247" t="s">
        <v>8</v>
      </c>
      <c r="AA336" s="247" t="s">
        <v>8</v>
      </c>
      <c r="AB336" s="296" t="s">
        <v>297</v>
      </c>
      <c r="AC336" s="248"/>
      <c r="AD336" s="283">
        <f>AD337</f>
        <v>1328.5</v>
      </c>
      <c r="AE336" s="283">
        <f t="shared" si="90"/>
        <v>1378.2</v>
      </c>
      <c r="AF336" s="283">
        <f t="shared" si="90"/>
        <v>1448.5</v>
      </c>
      <c r="AG336" s="20"/>
      <c r="AH336" s="20"/>
      <c r="AI336" s="103"/>
    </row>
    <row r="337" spans="1:35" x14ac:dyDescent="0.25">
      <c r="A337" s="69"/>
      <c r="B337" s="62"/>
      <c r="C337" s="62"/>
      <c r="D337" s="62"/>
      <c r="E337" s="13"/>
      <c r="F337" s="63"/>
      <c r="G337" s="64"/>
      <c r="H337" s="3"/>
      <c r="L337" s="64"/>
      <c r="N337" s="64"/>
      <c r="Q337" s="65"/>
      <c r="R337" s="17"/>
      <c r="S337" s="17"/>
      <c r="T337" s="17"/>
      <c r="U337" s="17"/>
      <c r="V337" s="17"/>
      <c r="X337" s="267" t="s">
        <v>116</v>
      </c>
      <c r="Y337" s="246" t="s">
        <v>61</v>
      </c>
      <c r="Z337" s="262" t="s">
        <v>8</v>
      </c>
      <c r="AA337" s="262" t="s">
        <v>8</v>
      </c>
      <c r="AB337" s="296" t="s">
        <v>297</v>
      </c>
      <c r="AC337" s="248">
        <v>200</v>
      </c>
      <c r="AD337" s="283">
        <f t="shared" si="90"/>
        <v>1328.5</v>
      </c>
      <c r="AE337" s="283">
        <f t="shared" si="90"/>
        <v>1378.2</v>
      </c>
      <c r="AF337" s="283">
        <f t="shared" si="90"/>
        <v>1448.5</v>
      </c>
      <c r="AG337" s="20"/>
      <c r="AH337" s="20"/>
      <c r="AI337" s="103"/>
    </row>
    <row r="338" spans="1:35" ht="31.5" x14ac:dyDescent="0.25">
      <c r="A338" s="69"/>
      <c r="B338" s="62"/>
      <c r="C338" s="62"/>
      <c r="D338" s="62"/>
      <c r="E338" s="13"/>
      <c r="F338" s="63"/>
      <c r="G338" s="64"/>
      <c r="H338" s="3"/>
      <c r="L338" s="64"/>
      <c r="N338" s="64"/>
      <c r="Q338" s="65"/>
      <c r="R338" s="17"/>
      <c r="S338" s="17"/>
      <c r="T338" s="17"/>
      <c r="U338" s="17"/>
      <c r="V338" s="17"/>
      <c r="X338" s="267" t="s">
        <v>50</v>
      </c>
      <c r="Y338" s="246" t="s">
        <v>61</v>
      </c>
      <c r="Z338" s="262" t="s">
        <v>8</v>
      </c>
      <c r="AA338" s="262" t="s">
        <v>8</v>
      </c>
      <c r="AB338" s="296" t="s">
        <v>297</v>
      </c>
      <c r="AC338" s="248">
        <v>240</v>
      </c>
      <c r="AD338" s="283">
        <v>1328.5</v>
      </c>
      <c r="AE338" s="283">
        <v>1378.2</v>
      </c>
      <c r="AF338" s="283">
        <v>1448.5</v>
      </c>
      <c r="AG338" s="20"/>
      <c r="AH338" s="20"/>
      <c r="AI338" s="103"/>
    </row>
    <row r="339" spans="1:35" ht="31.5" x14ac:dyDescent="0.25">
      <c r="A339" s="69"/>
      <c r="B339" s="62"/>
      <c r="C339" s="62"/>
      <c r="D339" s="62"/>
      <c r="E339" s="13"/>
      <c r="F339" s="63"/>
      <c r="G339" s="64"/>
      <c r="H339" s="3"/>
      <c r="L339" s="64"/>
      <c r="N339" s="64"/>
      <c r="Q339" s="65"/>
      <c r="R339" s="17"/>
      <c r="S339" s="17"/>
      <c r="T339" s="17"/>
      <c r="U339" s="17"/>
      <c r="V339" s="17"/>
      <c r="X339" s="245" t="s">
        <v>732</v>
      </c>
      <c r="Y339" s="246" t="s">
        <v>61</v>
      </c>
      <c r="Z339" s="262" t="s">
        <v>8</v>
      </c>
      <c r="AA339" s="262" t="s">
        <v>8</v>
      </c>
      <c r="AB339" s="297" t="s">
        <v>733</v>
      </c>
      <c r="AC339" s="248"/>
      <c r="AD339" s="283">
        <f>AD340</f>
        <v>120</v>
      </c>
      <c r="AE339" s="283">
        <f t="shared" ref="AE339:AF342" si="91">AE340</f>
        <v>125</v>
      </c>
      <c r="AF339" s="283">
        <f t="shared" si="91"/>
        <v>130</v>
      </c>
      <c r="AG339" s="20"/>
      <c r="AH339" s="20"/>
      <c r="AI339" s="103"/>
    </row>
    <row r="340" spans="1:35" ht="31.5" x14ac:dyDescent="0.25">
      <c r="A340" s="69"/>
      <c r="B340" s="62"/>
      <c r="C340" s="62"/>
      <c r="D340" s="62"/>
      <c r="E340" s="13"/>
      <c r="F340" s="63"/>
      <c r="G340" s="64"/>
      <c r="H340" s="3"/>
      <c r="L340" s="64"/>
      <c r="N340" s="64"/>
      <c r="Q340" s="65"/>
      <c r="R340" s="17"/>
      <c r="S340" s="17"/>
      <c r="T340" s="17"/>
      <c r="U340" s="17"/>
      <c r="V340" s="17"/>
      <c r="X340" s="245" t="s">
        <v>734</v>
      </c>
      <c r="Y340" s="246" t="s">
        <v>61</v>
      </c>
      <c r="Z340" s="247" t="s">
        <v>8</v>
      </c>
      <c r="AA340" s="247" t="s">
        <v>8</v>
      </c>
      <c r="AB340" s="297" t="s">
        <v>735</v>
      </c>
      <c r="AC340" s="248"/>
      <c r="AD340" s="283">
        <f>AD341</f>
        <v>120</v>
      </c>
      <c r="AE340" s="283">
        <f t="shared" si="91"/>
        <v>125</v>
      </c>
      <c r="AF340" s="283">
        <f t="shared" si="91"/>
        <v>130</v>
      </c>
      <c r="AG340" s="20"/>
      <c r="AH340" s="20"/>
      <c r="AI340" s="103"/>
    </row>
    <row r="341" spans="1:35" x14ac:dyDescent="0.25">
      <c r="A341" s="69"/>
      <c r="B341" s="62"/>
      <c r="C341" s="62"/>
      <c r="D341" s="62"/>
      <c r="E341" s="13"/>
      <c r="F341" s="63"/>
      <c r="G341" s="64"/>
      <c r="H341" s="3"/>
      <c r="L341" s="64"/>
      <c r="N341" s="64"/>
      <c r="Q341" s="65"/>
      <c r="R341" s="17"/>
      <c r="S341" s="17"/>
      <c r="T341" s="17"/>
      <c r="U341" s="17"/>
      <c r="V341" s="17"/>
      <c r="X341" s="245" t="s">
        <v>736</v>
      </c>
      <c r="Y341" s="246" t="s">
        <v>61</v>
      </c>
      <c r="Z341" s="262" t="s">
        <v>8</v>
      </c>
      <c r="AA341" s="262" t="s">
        <v>8</v>
      </c>
      <c r="AB341" s="297" t="s">
        <v>737</v>
      </c>
      <c r="AC341" s="248"/>
      <c r="AD341" s="283">
        <f>AD342</f>
        <v>120</v>
      </c>
      <c r="AE341" s="283">
        <f t="shared" si="91"/>
        <v>125</v>
      </c>
      <c r="AF341" s="283">
        <f t="shared" si="91"/>
        <v>130</v>
      </c>
      <c r="AG341" s="20"/>
      <c r="AH341" s="20"/>
      <c r="AI341" s="103"/>
    </row>
    <row r="342" spans="1:35" x14ac:dyDescent="0.25">
      <c r="A342" s="69"/>
      <c r="B342" s="62"/>
      <c r="C342" s="62"/>
      <c r="D342" s="62"/>
      <c r="E342" s="13"/>
      <c r="F342" s="63"/>
      <c r="G342" s="64"/>
      <c r="H342" s="3"/>
      <c r="L342" s="64"/>
      <c r="N342" s="64"/>
      <c r="Q342" s="65"/>
      <c r="R342" s="17"/>
      <c r="S342" s="17"/>
      <c r="T342" s="17"/>
      <c r="U342" s="17"/>
      <c r="V342" s="17"/>
      <c r="X342" s="314" t="s">
        <v>116</v>
      </c>
      <c r="Y342" s="246" t="s">
        <v>61</v>
      </c>
      <c r="Z342" s="262" t="s">
        <v>8</v>
      </c>
      <c r="AA342" s="262" t="s">
        <v>8</v>
      </c>
      <c r="AB342" s="297" t="s">
        <v>737</v>
      </c>
      <c r="AC342" s="248">
        <v>200</v>
      </c>
      <c r="AD342" s="283">
        <f>AD343</f>
        <v>120</v>
      </c>
      <c r="AE342" s="283">
        <f t="shared" si="91"/>
        <v>125</v>
      </c>
      <c r="AF342" s="283">
        <f t="shared" si="91"/>
        <v>130</v>
      </c>
      <c r="AG342" s="20"/>
      <c r="AH342" s="20"/>
      <c r="AI342" s="103"/>
    </row>
    <row r="343" spans="1:35" ht="31.5" x14ac:dyDescent="0.25">
      <c r="A343" s="69"/>
      <c r="B343" s="62"/>
      <c r="C343" s="62"/>
      <c r="D343" s="62"/>
      <c r="E343" s="13"/>
      <c r="F343" s="63"/>
      <c r="G343" s="64"/>
      <c r="H343" s="3"/>
      <c r="L343" s="64"/>
      <c r="N343" s="64"/>
      <c r="Q343" s="65"/>
      <c r="R343" s="17"/>
      <c r="S343" s="17"/>
      <c r="T343" s="17"/>
      <c r="U343" s="17"/>
      <c r="V343" s="17"/>
      <c r="X343" s="314" t="s">
        <v>50</v>
      </c>
      <c r="Y343" s="246" t="s">
        <v>61</v>
      </c>
      <c r="Z343" s="262" t="s">
        <v>8</v>
      </c>
      <c r="AA343" s="262" t="s">
        <v>8</v>
      </c>
      <c r="AB343" s="297" t="s">
        <v>737</v>
      </c>
      <c r="AC343" s="248">
        <v>240</v>
      </c>
      <c r="AD343" s="283">
        <v>120</v>
      </c>
      <c r="AE343" s="283">
        <v>125</v>
      </c>
      <c r="AF343" s="283">
        <v>130</v>
      </c>
      <c r="AG343" s="20"/>
      <c r="AH343" s="20"/>
      <c r="AI343" s="103"/>
    </row>
    <row r="344" spans="1:35" x14ac:dyDescent="0.25">
      <c r="A344" s="69"/>
      <c r="B344" s="62"/>
      <c r="C344" s="62"/>
      <c r="D344" s="62"/>
      <c r="E344" s="13"/>
      <c r="F344" s="63"/>
      <c r="G344" s="64"/>
      <c r="H344" s="3"/>
      <c r="L344" s="64"/>
      <c r="N344" s="64"/>
      <c r="Q344" s="65"/>
      <c r="R344" s="17"/>
      <c r="S344" s="17"/>
      <c r="T344" s="17"/>
      <c r="U344" s="17"/>
      <c r="V344" s="17"/>
      <c r="X344" s="267" t="s">
        <v>37</v>
      </c>
      <c r="Y344" s="246" t="s">
        <v>61</v>
      </c>
      <c r="Z344" s="247" t="s">
        <v>8</v>
      </c>
      <c r="AA344" s="247" t="s">
        <v>22</v>
      </c>
      <c r="AB344" s="295"/>
      <c r="AC344" s="248"/>
      <c r="AD344" s="283">
        <f>AD346</f>
        <v>3420</v>
      </c>
      <c r="AE344" s="283">
        <f>AE346</f>
        <v>3420</v>
      </c>
      <c r="AF344" s="283">
        <f>AF346</f>
        <v>3420</v>
      </c>
      <c r="AG344" s="20"/>
      <c r="AH344" s="20"/>
      <c r="AI344" s="103"/>
    </row>
    <row r="345" spans="1:35" x14ac:dyDescent="0.25">
      <c r="A345" s="69"/>
      <c r="B345" s="62"/>
      <c r="C345" s="62"/>
      <c r="D345" s="62"/>
      <c r="E345" s="13"/>
      <c r="F345" s="63"/>
      <c r="G345" s="64"/>
      <c r="H345" s="3"/>
      <c r="L345" s="64"/>
      <c r="N345" s="64"/>
      <c r="Q345" s="65"/>
      <c r="R345" s="17"/>
      <c r="S345" s="17"/>
      <c r="T345" s="17"/>
      <c r="U345" s="17"/>
      <c r="V345" s="17"/>
      <c r="X345" s="312" t="s">
        <v>281</v>
      </c>
      <c r="Y345" s="246" t="s">
        <v>61</v>
      </c>
      <c r="Z345" s="247" t="s">
        <v>8</v>
      </c>
      <c r="AA345" s="247" t="s">
        <v>22</v>
      </c>
      <c r="AB345" s="296" t="s">
        <v>105</v>
      </c>
      <c r="AC345" s="248"/>
      <c r="AD345" s="283">
        <f t="shared" ref="AD345:AF354" si="92">AD346</f>
        <v>3420</v>
      </c>
      <c r="AE345" s="283">
        <f t="shared" si="92"/>
        <v>3420</v>
      </c>
      <c r="AF345" s="283">
        <f t="shared" si="92"/>
        <v>3420</v>
      </c>
      <c r="AG345" s="20"/>
      <c r="AH345" s="20"/>
      <c r="AI345" s="103"/>
    </row>
    <row r="346" spans="1:35" x14ac:dyDescent="0.25">
      <c r="A346" s="69"/>
      <c r="B346" s="62"/>
      <c r="C346" s="62"/>
      <c r="D346" s="62"/>
      <c r="E346" s="13"/>
      <c r="F346" s="63"/>
      <c r="G346" s="64"/>
      <c r="H346" s="3"/>
      <c r="L346" s="57"/>
      <c r="N346" s="57"/>
      <c r="Q346" s="65"/>
      <c r="R346" s="17"/>
      <c r="S346" s="17"/>
      <c r="T346" s="17"/>
      <c r="U346" s="17"/>
      <c r="V346" s="17"/>
      <c r="X346" s="312" t="s">
        <v>284</v>
      </c>
      <c r="Y346" s="246" t="s">
        <v>61</v>
      </c>
      <c r="Z346" s="247" t="s">
        <v>8</v>
      </c>
      <c r="AA346" s="247" t="s">
        <v>22</v>
      </c>
      <c r="AB346" s="296" t="s">
        <v>106</v>
      </c>
      <c r="AC346" s="248"/>
      <c r="AD346" s="283">
        <f t="shared" si="92"/>
        <v>3420</v>
      </c>
      <c r="AE346" s="283">
        <f t="shared" si="92"/>
        <v>3420</v>
      </c>
      <c r="AF346" s="283">
        <f t="shared" si="92"/>
        <v>3420</v>
      </c>
      <c r="AG346" s="20"/>
      <c r="AH346" s="20"/>
      <c r="AI346" s="103"/>
    </row>
    <row r="347" spans="1:35" x14ac:dyDescent="0.25">
      <c r="A347" s="69"/>
      <c r="B347" s="62"/>
      <c r="C347" s="62"/>
      <c r="D347" s="62"/>
      <c r="E347" s="13"/>
      <c r="F347" s="63"/>
      <c r="G347" s="64"/>
      <c r="H347" s="3"/>
      <c r="L347" s="57"/>
      <c r="N347" s="57"/>
      <c r="Q347" s="65"/>
      <c r="R347" s="17"/>
      <c r="S347" s="17"/>
      <c r="T347" s="17"/>
      <c r="U347" s="17"/>
      <c r="V347" s="17"/>
      <c r="X347" s="324" t="s">
        <v>478</v>
      </c>
      <c r="Y347" s="246" t="s">
        <v>61</v>
      </c>
      <c r="Z347" s="247" t="s">
        <v>8</v>
      </c>
      <c r="AA347" s="247" t="s">
        <v>22</v>
      </c>
      <c r="AB347" s="296" t="s">
        <v>477</v>
      </c>
      <c r="AC347" s="248"/>
      <c r="AD347" s="283">
        <f>AD348+AD353</f>
        <v>3420</v>
      </c>
      <c r="AE347" s="283">
        <f t="shared" ref="AE347:AF347" si="93">AE348+AE353</f>
        <v>3420</v>
      </c>
      <c r="AF347" s="283">
        <f t="shared" si="93"/>
        <v>3420</v>
      </c>
      <c r="AG347" s="20"/>
      <c r="AH347" s="20"/>
      <c r="AI347" s="103"/>
    </row>
    <row r="348" spans="1:35" ht="47.25" x14ac:dyDescent="0.25">
      <c r="A348" s="69"/>
      <c r="B348" s="62"/>
      <c r="C348" s="62"/>
      <c r="D348" s="62"/>
      <c r="E348" s="13"/>
      <c r="F348" s="63"/>
      <c r="G348" s="64"/>
      <c r="H348" s="3"/>
      <c r="L348" s="57"/>
      <c r="N348" s="57"/>
      <c r="Q348" s="65"/>
      <c r="R348" s="17"/>
      <c r="S348" s="17"/>
      <c r="T348" s="17"/>
      <c r="U348" s="17"/>
      <c r="V348" s="17"/>
      <c r="X348" s="393" t="s">
        <v>724</v>
      </c>
      <c r="Y348" s="246" t="s">
        <v>61</v>
      </c>
      <c r="Z348" s="247" t="s">
        <v>8</v>
      </c>
      <c r="AA348" s="247" t="s">
        <v>22</v>
      </c>
      <c r="AB348" s="296" t="s">
        <v>725</v>
      </c>
      <c r="AC348" s="248"/>
      <c r="AD348" s="283">
        <f>AD349+AD351</f>
        <v>520</v>
      </c>
      <c r="AE348" s="283">
        <f t="shared" ref="AE348:AF348" si="94">AE349+AE351</f>
        <v>520</v>
      </c>
      <c r="AF348" s="283">
        <f t="shared" si="94"/>
        <v>520</v>
      </c>
      <c r="AG348" s="20"/>
      <c r="AH348" s="20"/>
      <c r="AI348" s="103"/>
    </row>
    <row r="349" spans="1:35" x14ac:dyDescent="0.25">
      <c r="A349" s="69"/>
      <c r="B349" s="62"/>
      <c r="C349" s="62"/>
      <c r="D349" s="62"/>
      <c r="E349" s="13"/>
      <c r="F349" s="63"/>
      <c r="G349" s="64"/>
      <c r="H349" s="3"/>
      <c r="L349" s="57"/>
      <c r="N349" s="57"/>
      <c r="Q349" s="65"/>
      <c r="R349" s="17"/>
      <c r="S349" s="17"/>
      <c r="T349" s="17"/>
      <c r="U349" s="17"/>
      <c r="V349" s="17"/>
      <c r="X349" s="314" t="s">
        <v>116</v>
      </c>
      <c r="Y349" s="246" t="s">
        <v>61</v>
      </c>
      <c r="Z349" s="247" t="s">
        <v>8</v>
      </c>
      <c r="AA349" s="247" t="s">
        <v>22</v>
      </c>
      <c r="AB349" s="296" t="s">
        <v>725</v>
      </c>
      <c r="AC349" s="248">
        <v>200</v>
      </c>
      <c r="AD349" s="283">
        <f t="shared" ref="AD349:AF349" si="95">AD350</f>
        <v>260</v>
      </c>
      <c r="AE349" s="283">
        <f t="shared" si="95"/>
        <v>260</v>
      </c>
      <c r="AF349" s="283">
        <f t="shared" si="95"/>
        <v>260</v>
      </c>
      <c r="AG349" s="20"/>
      <c r="AH349" s="20"/>
      <c r="AI349" s="103"/>
    </row>
    <row r="350" spans="1:35" ht="31.5" x14ac:dyDescent="0.25">
      <c r="A350" s="69"/>
      <c r="B350" s="62"/>
      <c r="C350" s="62"/>
      <c r="D350" s="62"/>
      <c r="E350" s="13"/>
      <c r="F350" s="63"/>
      <c r="G350" s="64"/>
      <c r="H350" s="3"/>
      <c r="L350" s="57"/>
      <c r="N350" s="57"/>
      <c r="Q350" s="65"/>
      <c r="R350" s="17"/>
      <c r="S350" s="17"/>
      <c r="T350" s="17"/>
      <c r="U350" s="17"/>
      <c r="V350" s="17"/>
      <c r="X350" s="314" t="s">
        <v>50</v>
      </c>
      <c r="Y350" s="246" t="s">
        <v>61</v>
      </c>
      <c r="Z350" s="247" t="s">
        <v>8</v>
      </c>
      <c r="AA350" s="247" t="s">
        <v>22</v>
      </c>
      <c r="AB350" s="296" t="s">
        <v>725</v>
      </c>
      <c r="AC350" s="248">
        <v>240</v>
      </c>
      <c r="AD350" s="283">
        <v>260</v>
      </c>
      <c r="AE350" s="283">
        <v>260</v>
      </c>
      <c r="AF350" s="283">
        <v>260</v>
      </c>
      <c r="AG350" s="20"/>
      <c r="AH350" s="20"/>
      <c r="AI350" s="103"/>
    </row>
    <row r="351" spans="1:35" x14ac:dyDescent="0.25">
      <c r="A351" s="69"/>
      <c r="B351" s="62"/>
      <c r="C351" s="62"/>
      <c r="D351" s="62"/>
      <c r="E351" s="13"/>
      <c r="F351" s="63"/>
      <c r="G351" s="64"/>
      <c r="H351" s="3"/>
      <c r="L351" s="57"/>
      <c r="N351" s="57"/>
      <c r="Q351" s="65"/>
      <c r="R351" s="17"/>
      <c r="S351" s="17"/>
      <c r="T351" s="17"/>
      <c r="U351" s="17"/>
      <c r="V351" s="17"/>
      <c r="X351" s="245" t="s">
        <v>93</v>
      </c>
      <c r="Y351" s="246" t="s">
        <v>61</v>
      </c>
      <c r="Z351" s="247" t="s">
        <v>8</v>
      </c>
      <c r="AA351" s="247" t="s">
        <v>22</v>
      </c>
      <c r="AB351" s="296" t="s">
        <v>725</v>
      </c>
      <c r="AC351" s="248">
        <v>300</v>
      </c>
      <c r="AD351" s="283">
        <f>AD352</f>
        <v>260</v>
      </c>
      <c r="AE351" s="283">
        <f t="shared" ref="AE351:AF351" si="96">AE352</f>
        <v>260</v>
      </c>
      <c r="AF351" s="283">
        <f t="shared" si="96"/>
        <v>260</v>
      </c>
      <c r="AG351" s="20"/>
      <c r="AH351" s="20"/>
      <c r="AI351" s="103"/>
    </row>
    <row r="352" spans="1:35" x14ac:dyDescent="0.25">
      <c r="A352" s="69"/>
      <c r="B352" s="62"/>
      <c r="C352" s="62"/>
      <c r="D352" s="62"/>
      <c r="E352" s="13"/>
      <c r="F352" s="63"/>
      <c r="G352" s="64"/>
      <c r="H352" s="3"/>
      <c r="L352" s="57"/>
      <c r="N352" s="57"/>
      <c r="Q352" s="65"/>
      <c r="R352" s="17"/>
      <c r="S352" s="17"/>
      <c r="T352" s="17"/>
      <c r="U352" s="17"/>
      <c r="V352" s="17"/>
      <c r="X352" s="245" t="s">
        <v>39</v>
      </c>
      <c r="Y352" s="246" t="s">
        <v>61</v>
      </c>
      <c r="Z352" s="247" t="s">
        <v>8</v>
      </c>
      <c r="AA352" s="247" t="s">
        <v>22</v>
      </c>
      <c r="AB352" s="296" t="s">
        <v>725</v>
      </c>
      <c r="AC352" s="248">
        <v>320</v>
      </c>
      <c r="AD352" s="283">
        <v>260</v>
      </c>
      <c r="AE352" s="283">
        <v>260</v>
      </c>
      <c r="AF352" s="283">
        <v>260</v>
      </c>
      <c r="AG352" s="20"/>
      <c r="AH352" s="20"/>
      <c r="AI352" s="103"/>
    </row>
    <row r="353" spans="1:35" x14ac:dyDescent="0.25">
      <c r="A353" s="69"/>
      <c r="B353" s="62"/>
      <c r="C353" s="62"/>
      <c r="D353" s="62"/>
      <c r="E353" s="13"/>
      <c r="F353" s="63"/>
      <c r="G353" s="64"/>
      <c r="H353" s="3"/>
      <c r="L353" s="57"/>
      <c r="N353" s="57"/>
      <c r="Q353" s="65"/>
      <c r="R353" s="17"/>
      <c r="S353" s="17"/>
      <c r="T353" s="17"/>
      <c r="U353" s="17"/>
      <c r="V353" s="17"/>
      <c r="X353" s="319" t="s">
        <v>285</v>
      </c>
      <c r="Y353" s="246" t="s">
        <v>61</v>
      </c>
      <c r="Z353" s="247" t="s">
        <v>8</v>
      </c>
      <c r="AA353" s="247" t="s">
        <v>22</v>
      </c>
      <c r="AB353" s="296" t="s">
        <v>479</v>
      </c>
      <c r="AC353" s="248"/>
      <c r="AD353" s="283">
        <f t="shared" si="92"/>
        <v>2900</v>
      </c>
      <c r="AE353" s="283">
        <f t="shared" si="92"/>
        <v>2900</v>
      </c>
      <c r="AF353" s="283">
        <f t="shared" si="92"/>
        <v>2900</v>
      </c>
      <c r="AG353" s="20"/>
      <c r="AH353" s="20"/>
      <c r="AI353" s="103"/>
    </row>
    <row r="354" spans="1:35" ht="47.25" x14ac:dyDescent="0.25">
      <c r="A354" s="69"/>
      <c r="B354" s="62"/>
      <c r="C354" s="62"/>
      <c r="D354" s="62"/>
      <c r="E354" s="13"/>
      <c r="F354" s="63"/>
      <c r="G354" s="64"/>
      <c r="H354" s="3"/>
      <c r="L354" s="57"/>
      <c r="N354" s="57"/>
      <c r="Q354" s="65"/>
      <c r="R354" s="17"/>
      <c r="S354" s="17"/>
      <c r="T354" s="17"/>
      <c r="U354" s="17"/>
      <c r="V354" s="17"/>
      <c r="X354" s="319" t="s">
        <v>304</v>
      </c>
      <c r="Y354" s="246" t="s">
        <v>61</v>
      </c>
      <c r="Z354" s="247" t="s">
        <v>8</v>
      </c>
      <c r="AA354" s="247" t="s">
        <v>22</v>
      </c>
      <c r="AB354" s="296" t="s">
        <v>480</v>
      </c>
      <c r="AC354" s="248"/>
      <c r="AD354" s="283">
        <f>AD355</f>
        <v>2900</v>
      </c>
      <c r="AE354" s="283">
        <f t="shared" si="92"/>
        <v>2900</v>
      </c>
      <c r="AF354" s="283">
        <f t="shared" si="92"/>
        <v>2900</v>
      </c>
      <c r="AG354" s="20"/>
      <c r="AH354" s="20"/>
      <c r="AI354" s="103"/>
    </row>
    <row r="355" spans="1:35" x14ac:dyDescent="0.25">
      <c r="A355" s="69"/>
      <c r="B355" s="62"/>
      <c r="C355" s="62"/>
      <c r="D355" s="62"/>
      <c r="E355" s="13"/>
      <c r="F355" s="63"/>
      <c r="G355" s="64"/>
      <c r="H355" s="3"/>
      <c r="L355" s="57"/>
      <c r="N355" s="57"/>
      <c r="Q355" s="65"/>
      <c r="R355" s="17"/>
      <c r="S355" s="17"/>
      <c r="T355" s="17"/>
      <c r="U355" s="17"/>
      <c r="V355" s="17"/>
      <c r="X355" s="314" t="s">
        <v>116</v>
      </c>
      <c r="Y355" s="246" t="s">
        <v>61</v>
      </c>
      <c r="Z355" s="247" t="s">
        <v>8</v>
      </c>
      <c r="AA355" s="247" t="s">
        <v>22</v>
      </c>
      <c r="AB355" s="296" t="s">
        <v>480</v>
      </c>
      <c r="AC355" s="248">
        <v>200</v>
      </c>
      <c r="AD355" s="283">
        <f>AD356</f>
        <v>2900</v>
      </c>
      <c r="AE355" s="283">
        <f>AE356</f>
        <v>2900</v>
      </c>
      <c r="AF355" s="283">
        <f>AF356</f>
        <v>2900</v>
      </c>
      <c r="AG355" s="20"/>
      <c r="AH355" s="20"/>
      <c r="AI355" s="103"/>
    </row>
    <row r="356" spans="1:35" ht="31.5" x14ac:dyDescent="0.25">
      <c r="A356" s="69"/>
      <c r="B356" s="62"/>
      <c r="C356" s="62"/>
      <c r="D356" s="62"/>
      <c r="E356" s="13"/>
      <c r="F356" s="63"/>
      <c r="G356" s="64"/>
      <c r="H356" s="3"/>
      <c r="L356" s="57"/>
      <c r="N356" s="57"/>
      <c r="Q356" s="65"/>
      <c r="R356" s="17"/>
      <c r="S356" s="17"/>
      <c r="T356" s="17"/>
      <c r="U356" s="17"/>
      <c r="V356" s="17"/>
      <c r="X356" s="314" t="s">
        <v>50</v>
      </c>
      <c r="Y356" s="246" t="s">
        <v>61</v>
      </c>
      <c r="Z356" s="247" t="s">
        <v>8</v>
      </c>
      <c r="AA356" s="247" t="s">
        <v>22</v>
      </c>
      <c r="AB356" s="296" t="s">
        <v>480</v>
      </c>
      <c r="AC356" s="248">
        <v>240</v>
      </c>
      <c r="AD356" s="283">
        <f>1174.5+1725.5</f>
        <v>2900</v>
      </c>
      <c r="AE356" s="283">
        <f>1174.5+1725.5</f>
        <v>2900</v>
      </c>
      <c r="AF356" s="283">
        <f>1174.5+1725.5</f>
        <v>2900</v>
      </c>
      <c r="AG356" s="20"/>
      <c r="AH356" s="20"/>
      <c r="AI356" s="103"/>
    </row>
    <row r="357" spans="1:35" s="61" customFormat="1" ht="18.75" x14ac:dyDescent="0.3">
      <c r="A357" s="52"/>
      <c r="B357" s="53"/>
      <c r="C357" s="55"/>
      <c r="D357" s="56"/>
      <c r="E357" s="56"/>
      <c r="F357" s="56"/>
      <c r="G357" s="57"/>
      <c r="H357" s="57"/>
      <c r="I357" s="57"/>
      <c r="J357" s="57"/>
      <c r="K357" s="57"/>
      <c r="L357" s="86"/>
      <c r="M357" s="57"/>
      <c r="N357" s="57"/>
      <c r="O357" s="58"/>
      <c r="P357" s="57"/>
      <c r="Q357" s="59"/>
      <c r="R357" s="60"/>
      <c r="S357" s="60"/>
      <c r="T357" s="60"/>
      <c r="U357" s="60"/>
      <c r="V357" s="60"/>
      <c r="W357" s="60"/>
      <c r="X357" s="311" t="s">
        <v>21</v>
      </c>
      <c r="Y357" s="241" t="s">
        <v>61</v>
      </c>
      <c r="Z357" s="258" t="s">
        <v>16</v>
      </c>
      <c r="AA357" s="294"/>
      <c r="AB357" s="293"/>
      <c r="AC357" s="264"/>
      <c r="AD357" s="244">
        <f t="shared" ref="AD357:AF357" si="97">AD358</f>
        <v>226462.9</v>
      </c>
      <c r="AE357" s="244">
        <f t="shared" si="97"/>
        <v>226143.50000000003</v>
      </c>
      <c r="AF357" s="244">
        <f t="shared" si="97"/>
        <v>229427.59999999998</v>
      </c>
      <c r="AG357" s="119"/>
      <c r="AH357" s="119"/>
      <c r="AI357" s="103"/>
    </row>
    <row r="358" spans="1:35" s="76" customFormat="1" x14ac:dyDescent="0.25">
      <c r="A358" s="15"/>
      <c r="B358" s="62"/>
      <c r="C358" s="63"/>
      <c r="D358" s="63"/>
      <c r="E358" s="13"/>
      <c r="F358" s="13"/>
      <c r="G358" s="64"/>
      <c r="H358" s="64"/>
      <c r="I358" s="64"/>
      <c r="J358" s="64"/>
      <c r="K358" s="64"/>
      <c r="L358" s="57"/>
      <c r="M358" s="64"/>
      <c r="N358" s="57"/>
      <c r="O358" s="70"/>
      <c r="P358" s="64"/>
      <c r="Q358" s="65"/>
      <c r="R358" s="17"/>
      <c r="S358" s="17"/>
      <c r="T358" s="17"/>
      <c r="U358" s="17"/>
      <c r="V358" s="17"/>
      <c r="W358" s="17"/>
      <c r="X358" s="267" t="s">
        <v>62</v>
      </c>
      <c r="Y358" s="246" t="s">
        <v>61</v>
      </c>
      <c r="Z358" s="247" t="s">
        <v>16</v>
      </c>
      <c r="AA358" s="247" t="s">
        <v>28</v>
      </c>
      <c r="AB358" s="295"/>
      <c r="AC358" s="272"/>
      <c r="AD358" s="283">
        <f>AD359+AD407+AD400+AD414</f>
        <v>226462.9</v>
      </c>
      <c r="AE358" s="283">
        <f>AE359+AE407+AE400+AE414</f>
        <v>226143.50000000003</v>
      </c>
      <c r="AF358" s="283">
        <f>AF359+AF407+AF400+AF414</f>
        <v>229427.59999999998</v>
      </c>
      <c r="AG358" s="20"/>
      <c r="AH358" s="20"/>
      <c r="AI358" s="103"/>
    </row>
    <row r="359" spans="1:35" s="76" customFormat="1" x14ac:dyDescent="0.25">
      <c r="A359" s="15"/>
      <c r="B359" s="62"/>
      <c r="C359" s="63"/>
      <c r="D359" s="63"/>
      <c r="E359" s="13"/>
      <c r="F359" s="13"/>
      <c r="G359" s="64"/>
      <c r="H359" s="64"/>
      <c r="I359" s="64"/>
      <c r="J359" s="64"/>
      <c r="K359" s="64"/>
      <c r="L359" s="64"/>
      <c r="M359" s="64"/>
      <c r="N359" s="64"/>
      <c r="O359" s="70"/>
      <c r="P359" s="64"/>
      <c r="Q359" s="65"/>
      <c r="R359" s="17"/>
      <c r="S359" s="17"/>
      <c r="T359" s="17"/>
      <c r="U359" s="17"/>
      <c r="V359" s="17"/>
      <c r="W359" s="17"/>
      <c r="X359" s="313" t="s">
        <v>535</v>
      </c>
      <c r="Y359" s="246" t="s">
        <v>61</v>
      </c>
      <c r="Z359" s="247" t="s">
        <v>16</v>
      </c>
      <c r="AA359" s="247" t="s">
        <v>28</v>
      </c>
      <c r="AB359" s="296" t="s">
        <v>110</v>
      </c>
      <c r="AC359" s="272"/>
      <c r="AD359" s="283">
        <f>AD360+AD365+AD376</f>
        <v>200500.1</v>
      </c>
      <c r="AE359" s="283">
        <f>AE360+AE365+AE376</f>
        <v>197812.7</v>
      </c>
      <c r="AF359" s="283">
        <f>AF360+AF365+AF376</f>
        <v>199082.8</v>
      </c>
      <c r="AG359" s="20"/>
      <c r="AH359" s="20"/>
      <c r="AI359" s="103"/>
    </row>
    <row r="360" spans="1:35" s="76" customFormat="1" x14ac:dyDescent="0.25">
      <c r="A360" s="15"/>
      <c r="B360" s="62"/>
      <c r="C360" s="63"/>
      <c r="D360" s="63"/>
      <c r="E360" s="13"/>
      <c r="F360" s="13"/>
      <c r="G360" s="64"/>
      <c r="H360" s="64"/>
      <c r="I360" s="64"/>
      <c r="J360" s="64"/>
      <c r="K360" s="64"/>
      <c r="L360" s="57"/>
      <c r="M360" s="64"/>
      <c r="N360" s="57"/>
      <c r="O360" s="70"/>
      <c r="P360" s="64"/>
      <c r="Q360" s="65"/>
      <c r="R360" s="17"/>
      <c r="S360" s="17"/>
      <c r="T360" s="17"/>
      <c r="U360" s="17"/>
      <c r="V360" s="17"/>
      <c r="W360" s="17"/>
      <c r="X360" s="313" t="s">
        <v>473</v>
      </c>
      <c r="Y360" s="246" t="s">
        <v>61</v>
      </c>
      <c r="Z360" s="247" t="s">
        <v>16</v>
      </c>
      <c r="AA360" s="247" t="s">
        <v>28</v>
      </c>
      <c r="AB360" s="296" t="s">
        <v>300</v>
      </c>
      <c r="AC360" s="272"/>
      <c r="AD360" s="283">
        <f>AD361</f>
        <v>39562</v>
      </c>
      <c r="AE360" s="283">
        <f t="shared" ref="AE360:AF360" si="98">AE361</f>
        <v>39783</v>
      </c>
      <c r="AF360" s="283">
        <f t="shared" si="98"/>
        <v>39998</v>
      </c>
      <c r="AG360" s="20"/>
      <c r="AH360" s="20"/>
      <c r="AI360" s="103"/>
    </row>
    <row r="361" spans="1:35" s="76" customFormat="1" x14ac:dyDescent="0.25">
      <c r="A361" s="15"/>
      <c r="B361" s="62"/>
      <c r="C361" s="63"/>
      <c r="D361" s="63"/>
      <c r="E361" s="13"/>
      <c r="F361" s="13"/>
      <c r="G361" s="64"/>
      <c r="H361" s="64"/>
      <c r="I361" s="64"/>
      <c r="J361" s="64"/>
      <c r="K361" s="64"/>
      <c r="L361" s="57"/>
      <c r="M361" s="64"/>
      <c r="N361" s="57"/>
      <c r="O361" s="70"/>
      <c r="P361" s="64"/>
      <c r="Q361" s="65"/>
      <c r="R361" s="17"/>
      <c r="S361" s="17"/>
      <c r="T361" s="17"/>
      <c r="U361" s="17"/>
      <c r="V361" s="17"/>
      <c r="W361" s="17"/>
      <c r="X361" s="313" t="s">
        <v>301</v>
      </c>
      <c r="Y361" s="246" t="s">
        <v>61</v>
      </c>
      <c r="Z361" s="247" t="s">
        <v>16</v>
      </c>
      <c r="AA361" s="247" t="s">
        <v>28</v>
      </c>
      <c r="AB361" s="296" t="s">
        <v>302</v>
      </c>
      <c r="AC361" s="272"/>
      <c r="AD361" s="283">
        <f t="shared" ref="AD361:AF361" si="99">AD362</f>
        <v>39562</v>
      </c>
      <c r="AE361" s="283">
        <f t="shared" si="99"/>
        <v>39783</v>
      </c>
      <c r="AF361" s="283">
        <f t="shared" si="99"/>
        <v>39998</v>
      </c>
      <c r="AG361" s="20"/>
      <c r="AH361" s="20"/>
      <c r="AI361" s="103"/>
    </row>
    <row r="362" spans="1:35" s="76" customFormat="1" ht="31.5" x14ac:dyDescent="0.25">
      <c r="A362" s="15"/>
      <c r="B362" s="62"/>
      <c r="C362" s="63"/>
      <c r="D362" s="63"/>
      <c r="E362" s="13"/>
      <c r="F362" s="13"/>
      <c r="G362" s="64"/>
      <c r="H362" s="64"/>
      <c r="I362" s="64"/>
      <c r="J362" s="64"/>
      <c r="K362" s="64"/>
      <c r="L362" s="57"/>
      <c r="M362" s="64"/>
      <c r="N362" s="57"/>
      <c r="O362" s="70"/>
      <c r="P362" s="64"/>
      <c r="Q362" s="65"/>
      <c r="R362" s="17"/>
      <c r="S362" s="17"/>
      <c r="T362" s="17"/>
      <c r="U362" s="17"/>
      <c r="V362" s="17"/>
      <c r="W362" s="17"/>
      <c r="X362" s="314" t="s">
        <v>241</v>
      </c>
      <c r="Y362" s="246" t="s">
        <v>61</v>
      </c>
      <c r="Z362" s="247" t="s">
        <v>16</v>
      </c>
      <c r="AA362" s="247" t="s">
        <v>28</v>
      </c>
      <c r="AB362" s="296" t="s">
        <v>242</v>
      </c>
      <c r="AC362" s="272"/>
      <c r="AD362" s="283">
        <f t="shared" ref="AD362:AF363" si="100">AD363</f>
        <v>39562</v>
      </c>
      <c r="AE362" s="283">
        <f t="shared" si="100"/>
        <v>39783</v>
      </c>
      <c r="AF362" s="283">
        <f t="shared" si="100"/>
        <v>39998</v>
      </c>
      <c r="AG362" s="20"/>
      <c r="AH362" s="20"/>
      <c r="AI362" s="103"/>
    </row>
    <row r="363" spans="1:35" s="76" customFormat="1" ht="31.5" x14ac:dyDescent="0.25">
      <c r="A363" s="15"/>
      <c r="B363" s="62"/>
      <c r="C363" s="63"/>
      <c r="D363" s="63"/>
      <c r="E363" s="13"/>
      <c r="F363" s="13"/>
      <c r="G363" s="64"/>
      <c r="H363" s="64"/>
      <c r="I363" s="64"/>
      <c r="J363" s="64"/>
      <c r="K363" s="64"/>
      <c r="L363" s="57"/>
      <c r="M363" s="64"/>
      <c r="N363" s="57"/>
      <c r="O363" s="70"/>
      <c r="P363" s="64"/>
      <c r="Q363" s="65"/>
      <c r="R363" s="17"/>
      <c r="S363" s="17"/>
      <c r="T363" s="17"/>
      <c r="U363" s="17"/>
      <c r="V363" s="17"/>
      <c r="W363" s="17"/>
      <c r="X363" s="267" t="s">
        <v>58</v>
      </c>
      <c r="Y363" s="246" t="s">
        <v>61</v>
      </c>
      <c r="Z363" s="247" t="s">
        <v>16</v>
      </c>
      <c r="AA363" s="247" t="s">
        <v>28</v>
      </c>
      <c r="AB363" s="296" t="s">
        <v>242</v>
      </c>
      <c r="AC363" s="248">
        <v>600</v>
      </c>
      <c r="AD363" s="283">
        <f t="shared" si="100"/>
        <v>39562</v>
      </c>
      <c r="AE363" s="283">
        <f t="shared" si="100"/>
        <v>39783</v>
      </c>
      <c r="AF363" s="283">
        <f t="shared" si="100"/>
        <v>39998</v>
      </c>
      <c r="AG363" s="20"/>
      <c r="AH363" s="20"/>
      <c r="AI363" s="103"/>
    </row>
    <row r="364" spans="1:35" s="76" customFormat="1" x14ac:dyDescent="0.25">
      <c r="A364" s="15"/>
      <c r="B364" s="62"/>
      <c r="C364" s="63"/>
      <c r="D364" s="63"/>
      <c r="E364" s="13"/>
      <c r="F364" s="13"/>
      <c r="G364" s="64"/>
      <c r="H364" s="64"/>
      <c r="I364" s="64"/>
      <c r="J364" s="64"/>
      <c r="K364" s="64"/>
      <c r="L364" s="57"/>
      <c r="M364" s="64"/>
      <c r="N364" s="57"/>
      <c r="O364" s="70"/>
      <c r="P364" s="64"/>
      <c r="Q364" s="65"/>
      <c r="R364" s="17"/>
      <c r="S364" s="17"/>
      <c r="T364" s="17"/>
      <c r="U364" s="17"/>
      <c r="V364" s="17"/>
      <c r="W364" s="17"/>
      <c r="X364" s="267" t="s">
        <v>59</v>
      </c>
      <c r="Y364" s="246" t="s">
        <v>61</v>
      </c>
      <c r="Z364" s="247" t="s">
        <v>16</v>
      </c>
      <c r="AA364" s="247" t="s">
        <v>28</v>
      </c>
      <c r="AB364" s="296" t="s">
        <v>242</v>
      </c>
      <c r="AC364" s="248">
        <v>610</v>
      </c>
      <c r="AD364" s="259">
        <v>39562</v>
      </c>
      <c r="AE364" s="259">
        <v>39783</v>
      </c>
      <c r="AF364" s="259">
        <v>39998</v>
      </c>
      <c r="AG364" s="120"/>
      <c r="AH364" s="120"/>
      <c r="AI364" s="103"/>
    </row>
    <row r="365" spans="1:35" s="76" customFormat="1" x14ac:dyDescent="0.25">
      <c r="A365" s="15"/>
      <c r="B365" s="62"/>
      <c r="C365" s="63"/>
      <c r="D365" s="63"/>
      <c r="E365" s="13"/>
      <c r="F365" s="13"/>
      <c r="G365" s="64"/>
      <c r="H365" s="64"/>
      <c r="I365" s="64"/>
      <c r="J365" s="64"/>
      <c r="K365" s="64"/>
      <c r="L365" s="57"/>
      <c r="M365" s="64"/>
      <c r="N365" s="57"/>
      <c r="O365" s="70"/>
      <c r="P365" s="64"/>
      <c r="Q365" s="65"/>
      <c r="R365" s="17"/>
      <c r="S365" s="17"/>
      <c r="T365" s="17"/>
      <c r="U365" s="17"/>
      <c r="V365" s="17"/>
      <c r="W365" s="17"/>
      <c r="X365" s="313" t="s">
        <v>465</v>
      </c>
      <c r="Y365" s="246" t="s">
        <v>61</v>
      </c>
      <c r="Z365" s="247" t="s">
        <v>16</v>
      </c>
      <c r="AA365" s="247" t="s">
        <v>28</v>
      </c>
      <c r="AB365" s="296" t="s">
        <v>136</v>
      </c>
      <c r="AC365" s="340"/>
      <c r="AD365" s="259">
        <f>AD366</f>
        <v>42404.6</v>
      </c>
      <c r="AE365" s="259">
        <f t="shared" ref="AE365:AF365" si="101">AE366</f>
        <v>42637.7</v>
      </c>
      <c r="AF365" s="259">
        <f t="shared" si="101"/>
        <v>42840.800000000003</v>
      </c>
      <c r="AG365" s="120"/>
      <c r="AH365" s="120"/>
      <c r="AI365" s="103"/>
    </row>
    <row r="366" spans="1:35" s="76" customFormat="1" ht="31.5" x14ac:dyDescent="0.25">
      <c r="A366" s="15"/>
      <c r="B366" s="62"/>
      <c r="C366" s="63"/>
      <c r="D366" s="63"/>
      <c r="E366" s="13"/>
      <c r="F366" s="13"/>
      <c r="G366" s="64"/>
      <c r="H366" s="64"/>
      <c r="I366" s="64"/>
      <c r="J366" s="64"/>
      <c r="K366" s="64"/>
      <c r="L366" s="57"/>
      <c r="M366" s="64"/>
      <c r="N366" s="57"/>
      <c r="O366" s="70"/>
      <c r="P366" s="64"/>
      <c r="Q366" s="65"/>
      <c r="R366" s="17"/>
      <c r="S366" s="17"/>
      <c r="T366" s="17"/>
      <c r="U366" s="17"/>
      <c r="V366" s="17"/>
      <c r="W366" s="17"/>
      <c r="X366" s="313" t="s">
        <v>243</v>
      </c>
      <c r="Y366" s="246" t="s">
        <v>61</v>
      </c>
      <c r="Z366" s="247" t="s">
        <v>16</v>
      </c>
      <c r="AA366" s="247" t="s">
        <v>28</v>
      </c>
      <c r="AB366" s="296" t="s">
        <v>137</v>
      </c>
      <c r="AC366" s="248"/>
      <c r="AD366" s="283">
        <f>AD367+AD370+AD373</f>
        <v>42404.6</v>
      </c>
      <c r="AE366" s="283">
        <f>AE367+AE370+AE373</f>
        <v>42637.7</v>
      </c>
      <c r="AF366" s="283">
        <f>AF367+AF370+AF373</f>
        <v>42840.800000000003</v>
      </c>
      <c r="AG366" s="20"/>
      <c r="AH366" s="20"/>
      <c r="AI366" s="103"/>
    </row>
    <row r="367" spans="1:35" s="76" customFormat="1" ht="31.5" x14ac:dyDescent="0.25">
      <c r="A367" s="15"/>
      <c r="B367" s="62"/>
      <c r="C367" s="63"/>
      <c r="D367" s="63"/>
      <c r="E367" s="13"/>
      <c r="F367" s="13"/>
      <c r="G367" s="64"/>
      <c r="H367" s="64"/>
      <c r="I367" s="64"/>
      <c r="J367" s="64"/>
      <c r="K367" s="64"/>
      <c r="L367" s="57"/>
      <c r="M367" s="64"/>
      <c r="N367" s="57"/>
      <c r="O367" s="70"/>
      <c r="P367" s="64"/>
      <c r="Q367" s="65"/>
      <c r="R367" s="17"/>
      <c r="S367" s="17"/>
      <c r="T367" s="17"/>
      <c r="U367" s="17"/>
      <c r="V367" s="17"/>
      <c r="W367" s="17"/>
      <c r="X367" s="314" t="s">
        <v>659</v>
      </c>
      <c r="Y367" s="246" t="s">
        <v>61</v>
      </c>
      <c r="Z367" s="247" t="s">
        <v>16</v>
      </c>
      <c r="AA367" s="247" t="s">
        <v>28</v>
      </c>
      <c r="AB367" s="296" t="s">
        <v>244</v>
      </c>
      <c r="AC367" s="248"/>
      <c r="AD367" s="283">
        <f t="shared" ref="AD367:AF368" si="102">AD368</f>
        <v>1000</v>
      </c>
      <c r="AE367" s="283">
        <f t="shared" si="102"/>
        <v>1000</v>
      </c>
      <c r="AF367" s="283">
        <f t="shared" si="102"/>
        <v>1000</v>
      </c>
      <c r="AG367" s="20"/>
      <c r="AH367" s="20"/>
      <c r="AI367" s="103"/>
    </row>
    <row r="368" spans="1:35" s="76" customFormat="1" ht="31.5" x14ac:dyDescent="0.25">
      <c r="A368" s="15"/>
      <c r="B368" s="62"/>
      <c r="C368" s="63"/>
      <c r="D368" s="63"/>
      <c r="E368" s="13"/>
      <c r="F368" s="13"/>
      <c r="G368" s="64"/>
      <c r="H368" s="64"/>
      <c r="I368" s="64"/>
      <c r="J368" s="64"/>
      <c r="K368" s="64"/>
      <c r="L368" s="57"/>
      <c r="M368" s="64"/>
      <c r="N368" s="57"/>
      <c r="O368" s="70"/>
      <c r="P368" s="64"/>
      <c r="Q368" s="65"/>
      <c r="R368" s="17"/>
      <c r="S368" s="17"/>
      <c r="T368" s="17"/>
      <c r="U368" s="17"/>
      <c r="V368" s="17"/>
      <c r="W368" s="17"/>
      <c r="X368" s="267" t="s">
        <v>58</v>
      </c>
      <c r="Y368" s="246" t="s">
        <v>61</v>
      </c>
      <c r="Z368" s="247" t="s">
        <v>16</v>
      </c>
      <c r="AA368" s="247" t="s">
        <v>28</v>
      </c>
      <c r="AB368" s="296" t="s">
        <v>244</v>
      </c>
      <c r="AC368" s="248">
        <v>600</v>
      </c>
      <c r="AD368" s="283">
        <f t="shared" si="102"/>
        <v>1000</v>
      </c>
      <c r="AE368" s="283">
        <f t="shared" si="102"/>
        <v>1000</v>
      </c>
      <c r="AF368" s="283">
        <f t="shared" si="102"/>
        <v>1000</v>
      </c>
      <c r="AG368" s="20"/>
      <c r="AH368" s="20"/>
      <c r="AI368" s="103"/>
    </row>
    <row r="369" spans="1:35" s="76" customFormat="1" x14ac:dyDescent="0.25">
      <c r="A369" s="15"/>
      <c r="B369" s="62"/>
      <c r="C369" s="63"/>
      <c r="D369" s="63"/>
      <c r="E369" s="13"/>
      <c r="F369" s="13"/>
      <c r="G369" s="64"/>
      <c r="H369" s="64"/>
      <c r="I369" s="64"/>
      <c r="J369" s="64"/>
      <c r="K369" s="64"/>
      <c r="L369" s="57"/>
      <c r="M369" s="64"/>
      <c r="N369" s="57"/>
      <c r="O369" s="70"/>
      <c r="P369" s="64"/>
      <c r="Q369" s="65"/>
      <c r="R369" s="17"/>
      <c r="S369" s="17"/>
      <c r="T369" s="17"/>
      <c r="U369" s="17"/>
      <c r="V369" s="17"/>
      <c r="W369" s="17"/>
      <c r="X369" s="267" t="s">
        <v>59</v>
      </c>
      <c r="Y369" s="246" t="s">
        <v>61</v>
      </c>
      <c r="Z369" s="247" t="s">
        <v>16</v>
      </c>
      <c r="AA369" s="247" t="s">
        <v>28</v>
      </c>
      <c r="AB369" s="296" t="s">
        <v>244</v>
      </c>
      <c r="AC369" s="248">
        <v>610</v>
      </c>
      <c r="AD369" s="283">
        <v>1000</v>
      </c>
      <c r="AE369" s="283">
        <v>1000</v>
      </c>
      <c r="AF369" s="283">
        <v>1000</v>
      </c>
      <c r="AG369" s="20"/>
      <c r="AH369" s="20"/>
      <c r="AI369" s="103"/>
    </row>
    <row r="370" spans="1:35" s="76" customFormat="1" ht="31.5" x14ac:dyDescent="0.25">
      <c r="A370" s="15"/>
      <c r="B370" s="62"/>
      <c r="C370" s="63"/>
      <c r="D370" s="63"/>
      <c r="E370" s="13"/>
      <c r="F370" s="13"/>
      <c r="G370" s="64"/>
      <c r="H370" s="64"/>
      <c r="I370" s="64"/>
      <c r="J370" s="64"/>
      <c r="K370" s="64"/>
      <c r="L370" s="57"/>
      <c r="M370" s="64"/>
      <c r="N370" s="57"/>
      <c r="O370" s="70"/>
      <c r="P370" s="64"/>
      <c r="Q370" s="65"/>
      <c r="R370" s="17"/>
      <c r="S370" s="17"/>
      <c r="T370" s="17"/>
      <c r="U370" s="17"/>
      <c r="V370" s="17"/>
      <c r="W370" s="17"/>
      <c r="X370" s="267" t="s">
        <v>245</v>
      </c>
      <c r="Y370" s="246" t="s">
        <v>61</v>
      </c>
      <c r="Z370" s="247" t="s">
        <v>16</v>
      </c>
      <c r="AA370" s="247" t="s">
        <v>28</v>
      </c>
      <c r="AB370" s="296" t="s">
        <v>246</v>
      </c>
      <c r="AC370" s="248"/>
      <c r="AD370" s="283">
        <f t="shared" ref="AD370:AF371" si="103">AD371</f>
        <v>41022</v>
      </c>
      <c r="AE370" s="283">
        <f t="shared" si="103"/>
        <v>41247</v>
      </c>
      <c r="AF370" s="283">
        <f t="shared" si="103"/>
        <v>41439</v>
      </c>
      <c r="AG370" s="20"/>
      <c r="AH370" s="20"/>
      <c r="AI370" s="103"/>
    </row>
    <row r="371" spans="1:35" s="76" customFormat="1" ht="31.5" x14ac:dyDescent="0.25">
      <c r="A371" s="15"/>
      <c r="B371" s="62"/>
      <c r="C371" s="63"/>
      <c r="D371" s="63"/>
      <c r="E371" s="13"/>
      <c r="F371" s="13"/>
      <c r="G371" s="64"/>
      <c r="H371" s="64"/>
      <c r="I371" s="64"/>
      <c r="J371" s="64"/>
      <c r="K371" s="64"/>
      <c r="L371" s="57"/>
      <c r="M371" s="64"/>
      <c r="N371" s="57"/>
      <c r="O371" s="70"/>
      <c r="P371" s="64"/>
      <c r="Q371" s="65"/>
      <c r="R371" s="17"/>
      <c r="S371" s="17"/>
      <c r="T371" s="17"/>
      <c r="U371" s="17"/>
      <c r="V371" s="17"/>
      <c r="W371" s="17"/>
      <c r="X371" s="267" t="s">
        <v>58</v>
      </c>
      <c r="Y371" s="246" t="s">
        <v>61</v>
      </c>
      <c r="Z371" s="247" t="s">
        <v>16</v>
      </c>
      <c r="AA371" s="247" t="s">
        <v>28</v>
      </c>
      <c r="AB371" s="296" t="s">
        <v>246</v>
      </c>
      <c r="AC371" s="248">
        <v>600</v>
      </c>
      <c r="AD371" s="283">
        <f t="shared" si="103"/>
        <v>41022</v>
      </c>
      <c r="AE371" s="283">
        <f t="shared" si="103"/>
        <v>41247</v>
      </c>
      <c r="AF371" s="283">
        <f t="shared" si="103"/>
        <v>41439</v>
      </c>
      <c r="AG371" s="20"/>
      <c r="AH371" s="20"/>
      <c r="AI371" s="103"/>
    </row>
    <row r="372" spans="1:35" s="76" customFormat="1" x14ac:dyDescent="0.25">
      <c r="A372" s="15"/>
      <c r="B372" s="62"/>
      <c r="C372" s="63"/>
      <c r="D372" s="63"/>
      <c r="E372" s="13"/>
      <c r="F372" s="13"/>
      <c r="G372" s="64"/>
      <c r="H372" s="64"/>
      <c r="I372" s="64"/>
      <c r="J372" s="64"/>
      <c r="K372" s="64"/>
      <c r="L372" s="57"/>
      <c r="M372" s="64"/>
      <c r="N372" s="57"/>
      <c r="O372" s="70"/>
      <c r="P372" s="64"/>
      <c r="Q372" s="65"/>
      <c r="R372" s="17"/>
      <c r="S372" s="17"/>
      <c r="T372" s="17"/>
      <c r="U372" s="17"/>
      <c r="V372" s="17"/>
      <c r="W372" s="17"/>
      <c r="X372" s="267" t="s">
        <v>59</v>
      </c>
      <c r="Y372" s="246" t="s">
        <v>61</v>
      </c>
      <c r="Z372" s="247" t="s">
        <v>16</v>
      </c>
      <c r="AA372" s="247" t="s">
        <v>28</v>
      </c>
      <c r="AB372" s="296" t="s">
        <v>246</v>
      </c>
      <c r="AC372" s="248">
        <v>610</v>
      </c>
      <c r="AD372" s="282">
        <v>41022</v>
      </c>
      <c r="AE372" s="283">
        <v>41247</v>
      </c>
      <c r="AF372" s="283">
        <v>41439</v>
      </c>
      <c r="AG372" s="20"/>
      <c r="AH372" s="20"/>
      <c r="AI372" s="103"/>
    </row>
    <row r="373" spans="1:35" s="76" customFormat="1" ht="31.5" x14ac:dyDescent="0.25">
      <c r="A373" s="15"/>
      <c r="B373" s="62"/>
      <c r="C373" s="63"/>
      <c r="D373" s="63"/>
      <c r="E373" s="13"/>
      <c r="F373" s="13"/>
      <c r="G373" s="64"/>
      <c r="H373" s="64"/>
      <c r="I373" s="64"/>
      <c r="J373" s="64"/>
      <c r="K373" s="64"/>
      <c r="L373" s="57"/>
      <c r="M373" s="64"/>
      <c r="N373" s="57"/>
      <c r="O373" s="70"/>
      <c r="P373" s="64"/>
      <c r="Q373" s="65"/>
      <c r="R373" s="17"/>
      <c r="S373" s="17"/>
      <c r="T373" s="17"/>
      <c r="U373" s="17"/>
      <c r="V373" s="17"/>
      <c r="W373" s="17"/>
      <c r="X373" s="314" t="s">
        <v>475</v>
      </c>
      <c r="Y373" s="246" t="s">
        <v>61</v>
      </c>
      <c r="Z373" s="247" t="s">
        <v>16</v>
      </c>
      <c r="AA373" s="247" t="s">
        <v>28</v>
      </c>
      <c r="AB373" s="296" t="s">
        <v>379</v>
      </c>
      <c r="AC373" s="248"/>
      <c r="AD373" s="283">
        <f t="shared" ref="AD373:AF374" si="104">AD374</f>
        <v>382.6</v>
      </c>
      <c r="AE373" s="283">
        <f t="shared" si="104"/>
        <v>390.7</v>
      </c>
      <c r="AF373" s="283">
        <f t="shared" si="104"/>
        <v>401.79999999999995</v>
      </c>
      <c r="AG373" s="20"/>
      <c r="AH373" s="20"/>
      <c r="AI373" s="103"/>
    </row>
    <row r="374" spans="1:35" s="76" customFormat="1" ht="31.5" x14ac:dyDescent="0.25">
      <c r="A374" s="15"/>
      <c r="B374" s="62"/>
      <c r="C374" s="63"/>
      <c r="D374" s="63"/>
      <c r="E374" s="13"/>
      <c r="F374" s="13"/>
      <c r="G374" s="64"/>
      <c r="H374" s="64"/>
      <c r="I374" s="64"/>
      <c r="J374" s="64"/>
      <c r="K374" s="64"/>
      <c r="L374" s="57"/>
      <c r="M374" s="64"/>
      <c r="N374" s="57"/>
      <c r="O374" s="70"/>
      <c r="P374" s="64"/>
      <c r="Q374" s="65"/>
      <c r="R374" s="17"/>
      <c r="S374" s="17"/>
      <c r="T374" s="17"/>
      <c r="U374" s="17"/>
      <c r="V374" s="17"/>
      <c r="W374" s="17"/>
      <c r="X374" s="314" t="s">
        <v>58</v>
      </c>
      <c r="Y374" s="246" t="s">
        <v>61</v>
      </c>
      <c r="Z374" s="247" t="s">
        <v>16</v>
      </c>
      <c r="AA374" s="247" t="s">
        <v>28</v>
      </c>
      <c r="AB374" s="296" t="s">
        <v>379</v>
      </c>
      <c r="AC374" s="248">
        <v>600</v>
      </c>
      <c r="AD374" s="283">
        <f t="shared" si="104"/>
        <v>382.6</v>
      </c>
      <c r="AE374" s="283">
        <f t="shared" si="104"/>
        <v>390.7</v>
      </c>
      <c r="AF374" s="283">
        <f t="shared" si="104"/>
        <v>401.79999999999995</v>
      </c>
      <c r="AG374" s="20"/>
      <c r="AH374" s="20"/>
      <c r="AI374" s="103"/>
    </row>
    <row r="375" spans="1:35" s="76" customFormat="1" x14ac:dyDescent="0.25">
      <c r="A375" s="15"/>
      <c r="B375" s="62"/>
      <c r="C375" s="63"/>
      <c r="D375" s="63"/>
      <c r="E375" s="13"/>
      <c r="F375" s="13"/>
      <c r="G375" s="64"/>
      <c r="H375" s="64"/>
      <c r="I375" s="64"/>
      <c r="J375" s="64"/>
      <c r="K375" s="64"/>
      <c r="L375" s="57"/>
      <c r="M375" s="64"/>
      <c r="N375" s="57"/>
      <c r="O375" s="70"/>
      <c r="P375" s="64"/>
      <c r="Q375" s="65"/>
      <c r="R375" s="17"/>
      <c r="S375" s="17"/>
      <c r="T375" s="17"/>
      <c r="U375" s="17"/>
      <c r="V375" s="17"/>
      <c r="W375" s="17"/>
      <c r="X375" s="314" t="s">
        <v>59</v>
      </c>
      <c r="Y375" s="246" t="s">
        <v>61</v>
      </c>
      <c r="Z375" s="247" t="s">
        <v>16</v>
      </c>
      <c r="AA375" s="247" t="s">
        <v>28</v>
      </c>
      <c r="AB375" s="296" t="s">
        <v>379</v>
      </c>
      <c r="AC375" s="248">
        <v>610</v>
      </c>
      <c r="AD375" s="283">
        <f>320.6+62</f>
        <v>382.6</v>
      </c>
      <c r="AE375" s="282">
        <f>327.4+63.3</f>
        <v>390.7</v>
      </c>
      <c r="AF375" s="283">
        <f>336.7+65.1</f>
        <v>401.79999999999995</v>
      </c>
      <c r="AG375" s="20"/>
      <c r="AH375" s="20"/>
      <c r="AI375" s="103"/>
    </row>
    <row r="376" spans="1:35" s="76" customFormat="1" ht="31.5" x14ac:dyDescent="0.25">
      <c r="A376" s="15"/>
      <c r="B376" s="62"/>
      <c r="C376" s="63"/>
      <c r="D376" s="63"/>
      <c r="E376" s="13"/>
      <c r="F376" s="13"/>
      <c r="G376" s="64"/>
      <c r="H376" s="64"/>
      <c r="I376" s="64"/>
      <c r="J376" s="64"/>
      <c r="K376" s="64"/>
      <c r="L376" s="57"/>
      <c r="M376" s="64"/>
      <c r="N376" s="57"/>
      <c r="O376" s="70"/>
      <c r="P376" s="64"/>
      <c r="Q376" s="65"/>
      <c r="R376" s="17"/>
      <c r="S376" s="17"/>
      <c r="T376" s="17"/>
      <c r="U376" s="17"/>
      <c r="V376" s="17"/>
      <c r="W376" s="17"/>
      <c r="X376" s="313" t="s">
        <v>466</v>
      </c>
      <c r="Y376" s="246" t="s">
        <v>61</v>
      </c>
      <c r="Z376" s="247" t="s">
        <v>16</v>
      </c>
      <c r="AA376" s="247" t="s">
        <v>28</v>
      </c>
      <c r="AB376" s="296" t="s">
        <v>247</v>
      </c>
      <c r="AC376" s="248"/>
      <c r="AD376" s="283">
        <f>AD377+AD396+AD392</f>
        <v>118533.5</v>
      </c>
      <c r="AE376" s="283">
        <f t="shared" ref="AE376:AF376" si="105">AE377</f>
        <v>115392</v>
      </c>
      <c r="AF376" s="283">
        <f t="shared" si="105"/>
        <v>116244</v>
      </c>
      <c r="AG376" s="20"/>
      <c r="AH376" s="20"/>
      <c r="AI376" s="103"/>
    </row>
    <row r="377" spans="1:35" s="76" customFormat="1" x14ac:dyDescent="0.25">
      <c r="A377" s="15"/>
      <c r="B377" s="62"/>
      <c r="C377" s="63"/>
      <c r="D377" s="63"/>
      <c r="E377" s="13"/>
      <c r="F377" s="13"/>
      <c r="G377" s="64"/>
      <c r="H377" s="64"/>
      <c r="I377" s="64"/>
      <c r="J377" s="64"/>
      <c r="K377" s="64"/>
      <c r="L377" s="57"/>
      <c r="M377" s="64"/>
      <c r="N377" s="57"/>
      <c r="O377" s="70"/>
      <c r="P377" s="64"/>
      <c r="Q377" s="65"/>
      <c r="R377" s="17"/>
      <c r="S377" s="17"/>
      <c r="T377" s="17"/>
      <c r="U377" s="17"/>
      <c r="V377" s="17"/>
      <c r="W377" s="17"/>
      <c r="X377" s="313" t="s">
        <v>335</v>
      </c>
      <c r="Y377" s="246" t="s">
        <v>61</v>
      </c>
      <c r="Z377" s="247" t="s">
        <v>16</v>
      </c>
      <c r="AA377" s="247" t="s">
        <v>28</v>
      </c>
      <c r="AB377" s="296" t="s">
        <v>467</v>
      </c>
      <c r="AC377" s="248"/>
      <c r="AD377" s="283">
        <f>AD385+AD378</f>
        <v>114188</v>
      </c>
      <c r="AE377" s="283">
        <f>AE385+AE378</f>
        <v>115392</v>
      </c>
      <c r="AF377" s="283">
        <f>AF385+AF378</f>
        <v>116244</v>
      </c>
      <c r="AG377" s="20"/>
      <c r="AH377" s="20"/>
      <c r="AI377" s="103"/>
    </row>
    <row r="378" spans="1:35" s="76" customFormat="1" x14ac:dyDescent="0.25">
      <c r="A378" s="15"/>
      <c r="B378" s="62"/>
      <c r="C378" s="63"/>
      <c r="D378" s="63"/>
      <c r="E378" s="13"/>
      <c r="F378" s="13"/>
      <c r="G378" s="64"/>
      <c r="H378" s="64"/>
      <c r="I378" s="64"/>
      <c r="J378" s="64"/>
      <c r="K378" s="64"/>
      <c r="L378" s="57"/>
      <c r="M378" s="64"/>
      <c r="N378" s="57"/>
      <c r="O378" s="70"/>
      <c r="P378" s="64"/>
      <c r="Q378" s="65"/>
      <c r="R378" s="17"/>
      <c r="S378" s="17"/>
      <c r="T378" s="17"/>
      <c r="U378" s="17"/>
      <c r="V378" s="17"/>
      <c r="W378" s="17"/>
      <c r="X378" s="314" t="s">
        <v>248</v>
      </c>
      <c r="Y378" s="246" t="s">
        <v>61</v>
      </c>
      <c r="Z378" s="247" t="s">
        <v>16</v>
      </c>
      <c r="AA378" s="247" t="s">
        <v>28</v>
      </c>
      <c r="AB378" s="296" t="s">
        <v>520</v>
      </c>
      <c r="AC378" s="248"/>
      <c r="AD378" s="283">
        <f>AD379+AD382</f>
        <v>8637</v>
      </c>
      <c r="AE378" s="283">
        <f>AE379+AE383</f>
        <v>8982</v>
      </c>
      <c r="AF378" s="283">
        <f>AF379+AF382</f>
        <v>9341</v>
      </c>
      <c r="AG378" s="20"/>
      <c r="AH378" s="20"/>
      <c r="AI378" s="103"/>
    </row>
    <row r="379" spans="1:35" s="76" customFormat="1" ht="31.5" x14ac:dyDescent="0.25">
      <c r="A379" s="15"/>
      <c r="B379" s="62"/>
      <c r="C379" s="63"/>
      <c r="D379" s="63"/>
      <c r="E379" s="13"/>
      <c r="F379" s="13"/>
      <c r="G379" s="64"/>
      <c r="H379" s="64"/>
      <c r="I379" s="64"/>
      <c r="J379" s="64"/>
      <c r="K379" s="64"/>
      <c r="L379" s="57"/>
      <c r="M379" s="64"/>
      <c r="N379" s="57"/>
      <c r="O379" s="70"/>
      <c r="P379" s="64"/>
      <c r="Q379" s="65"/>
      <c r="R379" s="17"/>
      <c r="S379" s="17"/>
      <c r="T379" s="17"/>
      <c r="U379" s="17"/>
      <c r="V379" s="17"/>
      <c r="W379" s="17"/>
      <c r="X379" s="267" t="s">
        <v>249</v>
      </c>
      <c r="Y379" s="246" t="s">
        <v>61</v>
      </c>
      <c r="Z379" s="247" t="s">
        <v>16</v>
      </c>
      <c r="AA379" s="247" t="s">
        <v>28</v>
      </c>
      <c r="AB379" s="296" t="s">
        <v>521</v>
      </c>
      <c r="AC379" s="248"/>
      <c r="AD379" s="283">
        <f>AD380</f>
        <v>8102</v>
      </c>
      <c r="AE379" s="283">
        <f t="shared" ref="AE379:AF379" si="106">AE380</f>
        <v>8447</v>
      </c>
      <c r="AF379" s="283">
        <f t="shared" si="106"/>
        <v>8806</v>
      </c>
      <c r="AG379" s="20"/>
      <c r="AH379" s="20"/>
      <c r="AI379" s="103"/>
    </row>
    <row r="380" spans="1:35" s="76" customFormat="1" x14ac:dyDescent="0.25">
      <c r="A380" s="15"/>
      <c r="B380" s="62"/>
      <c r="C380" s="63"/>
      <c r="D380" s="63"/>
      <c r="E380" s="13"/>
      <c r="F380" s="13"/>
      <c r="G380" s="64"/>
      <c r="H380" s="64"/>
      <c r="I380" s="64"/>
      <c r="J380" s="64"/>
      <c r="K380" s="64"/>
      <c r="L380" s="57"/>
      <c r="M380" s="64"/>
      <c r="N380" s="57"/>
      <c r="O380" s="70"/>
      <c r="P380" s="64"/>
      <c r="Q380" s="65"/>
      <c r="R380" s="17"/>
      <c r="S380" s="17"/>
      <c r="T380" s="17"/>
      <c r="U380" s="17"/>
      <c r="V380" s="17"/>
      <c r="W380" s="17"/>
      <c r="X380" s="314" t="s">
        <v>116</v>
      </c>
      <c r="Y380" s="246" t="s">
        <v>61</v>
      </c>
      <c r="Z380" s="247" t="s">
        <v>16</v>
      </c>
      <c r="AA380" s="247" t="s">
        <v>28</v>
      </c>
      <c r="AB380" s="296" t="s">
        <v>521</v>
      </c>
      <c r="AC380" s="248">
        <v>200</v>
      </c>
      <c r="AD380" s="283">
        <f>AD381</f>
        <v>8102</v>
      </c>
      <c r="AE380" s="283">
        <f t="shared" ref="AE380:AF380" si="107">AE381</f>
        <v>8447</v>
      </c>
      <c r="AF380" s="283">
        <f t="shared" si="107"/>
        <v>8806</v>
      </c>
      <c r="AG380" s="20"/>
      <c r="AH380" s="20"/>
      <c r="AI380" s="103"/>
    </row>
    <row r="381" spans="1:35" s="76" customFormat="1" ht="31.5" x14ac:dyDescent="0.25">
      <c r="A381" s="15"/>
      <c r="B381" s="62"/>
      <c r="C381" s="63"/>
      <c r="D381" s="63"/>
      <c r="E381" s="13"/>
      <c r="F381" s="13"/>
      <c r="G381" s="64"/>
      <c r="H381" s="64"/>
      <c r="I381" s="64"/>
      <c r="J381" s="64"/>
      <c r="K381" s="64"/>
      <c r="L381" s="57"/>
      <c r="M381" s="64"/>
      <c r="N381" s="57"/>
      <c r="O381" s="70"/>
      <c r="P381" s="64"/>
      <c r="Q381" s="65"/>
      <c r="R381" s="17"/>
      <c r="S381" s="17"/>
      <c r="T381" s="17"/>
      <c r="U381" s="17"/>
      <c r="V381" s="17"/>
      <c r="W381" s="17"/>
      <c r="X381" s="314" t="s">
        <v>50</v>
      </c>
      <c r="Y381" s="246" t="s">
        <v>61</v>
      </c>
      <c r="Z381" s="247" t="s">
        <v>16</v>
      </c>
      <c r="AA381" s="247" t="s">
        <v>28</v>
      </c>
      <c r="AB381" s="296" t="s">
        <v>521</v>
      </c>
      <c r="AC381" s="248">
        <v>240</v>
      </c>
      <c r="AD381" s="283">
        <v>8102</v>
      </c>
      <c r="AE381" s="283">
        <v>8447</v>
      </c>
      <c r="AF381" s="283">
        <v>8806</v>
      </c>
      <c r="AG381" s="20"/>
      <c r="AH381" s="20"/>
      <c r="AI381" s="103"/>
    </row>
    <row r="382" spans="1:35" s="76" customFormat="1" ht="31.5" x14ac:dyDescent="0.25">
      <c r="A382" s="15"/>
      <c r="B382" s="62"/>
      <c r="C382" s="63"/>
      <c r="D382" s="63"/>
      <c r="E382" s="13"/>
      <c r="F382" s="13"/>
      <c r="G382" s="64"/>
      <c r="H382" s="64"/>
      <c r="I382" s="64"/>
      <c r="J382" s="64"/>
      <c r="K382" s="64"/>
      <c r="L382" s="57"/>
      <c r="M382" s="64"/>
      <c r="N382" s="57"/>
      <c r="O382" s="70"/>
      <c r="P382" s="64"/>
      <c r="Q382" s="65"/>
      <c r="R382" s="17"/>
      <c r="S382" s="17"/>
      <c r="T382" s="17"/>
      <c r="U382" s="17"/>
      <c r="V382" s="17"/>
      <c r="W382" s="17"/>
      <c r="X382" s="267" t="s">
        <v>250</v>
      </c>
      <c r="Y382" s="246" t="s">
        <v>61</v>
      </c>
      <c r="Z382" s="247" t="s">
        <v>16</v>
      </c>
      <c r="AA382" s="247" t="s">
        <v>28</v>
      </c>
      <c r="AB382" s="296" t="s">
        <v>522</v>
      </c>
      <c r="AC382" s="248"/>
      <c r="AD382" s="283">
        <f t="shared" ref="AD382:AF383" si="108">AD383</f>
        <v>535</v>
      </c>
      <c r="AE382" s="283">
        <f t="shared" si="108"/>
        <v>535</v>
      </c>
      <c r="AF382" s="283">
        <f t="shared" si="108"/>
        <v>535</v>
      </c>
      <c r="AG382" s="20"/>
      <c r="AH382" s="20"/>
      <c r="AI382" s="103"/>
    </row>
    <row r="383" spans="1:35" s="76" customFormat="1" ht="31.5" x14ac:dyDescent="0.25">
      <c r="A383" s="15"/>
      <c r="B383" s="62"/>
      <c r="C383" s="63"/>
      <c r="D383" s="63"/>
      <c r="E383" s="13"/>
      <c r="F383" s="13"/>
      <c r="G383" s="64"/>
      <c r="H383" s="64"/>
      <c r="I383" s="64"/>
      <c r="J383" s="64"/>
      <c r="K383" s="64"/>
      <c r="L383" s="57"/>
      <c r="M383" s="64"/>
      <c r="N383" s="57"/>
      <c r="O383" s="70"/>
      <c r="P383" s="64"/>
      <c r="Q383" s="65"/>
      <c r="R383" s="17"/>
      <c r="S383" s="17"/>
      <c r="T383" s="17"/>
      <c r="U383" s="17"/>
      <c r="V383" s="17"/>
      <c r="W383" s="17"/>
      <c r="X383" s="267" t="s">
        <v>58</v>
      </c>
      <c r="Y383" s="246" t="s">
        <v>61</v>
      </c>
      <c r="Z383" s="247" t="s">
        <v>16</v>
      </c>
      <c r="AA383" s="247" t="s">
        <v>28</v>
      </c>
      <c r="AB383" s="296" t="s">
        <v>522</v>
      </c>
      <c r="AC383" s="248">
        <v>600</v>
      </c>
      <c r="AD383" s="283">
        <f t="shared" si="108"/>
        <v>535</v>
      </c>
      <c r="AE383" s="283">
        <f t="shared" si="108"/>
        <v>535</v>
      </c>
      <c r="AF383" s="283">
        <f t="shared" si="108"/>
        <v>535</v>
      </c>
      <c r="AG383" s="20"/>
      <c r="AH383" s="20"/>
      <c r="AI383" s="103"/>
    </row>
    <row r="384" spans="1:35" s="76" customFormat="1" x14ac:dyDescent="0.25">
      <c r="A384" s="15"/>
      <c r="B384" s="62"/>
      <c r="C384" s="63"/>
      <c r="D384" s="63"/>
      <c r="E384" s="13"/>
      <c r="F384" s="13"/>
      <c r="G384" s="64"/>
      <c r="H384" s="64"/>
      <c r="I384" s="64"/>
      <c r="J384" s="64"/>
      <c r="K384" s="64"/>
      <c r="L384" s="57"/>
      <c r="M384" s="64"/>
      <c r="N384" s="57"/>
      <c r="O384" s="70"/>
      <c r="P384" s="64"/>
      <c r="Q384" s="65"/>
      <c r="R384" s="17"/>
      <c r="S384" s="17"/>
      <c r="T384" s="17"/>
      <c r="U384" s="17"/>
      <c r="V384" s="17"/>
      <c r="W384" s="17"/>
      <c r="X384" s="267" t="s">
        <v>59</v>
      </c>
      <c r="Y384" s="246" t="s">
        <v>61</v>
      </c>
      <c r="Z384" s="247" t="s">
        <v>16</v>
      </c>
      <c r="AA384" s="247" t="s">
        <v>28</v>
      </c>
      <c r="AB384" s="296" t="s">
        <v>522</v>
      </c>
      <c r="AC384" s="248">
        <v>610</v>
      </c>
      <c r="AD384" s="283">
        <v>535</v>
      </c>
      <c r="AE384" s="283">
        <v>535</v>
      </c>
      <c r="AF384" s="283">
        <v>535</v>
      </c>
      <c r="AG384" s="20"/>
      <c r="AH384" s="20"/>
      <c r="AI384" s="103"/>
    </row>
    <row r="385" spans="1:35" s="76" customFormat="1" ht="31.5" x14ac:dyDescent="0.25">
      <c r="A385" s="15"/>
      <c r="B385" s="62"/>
      <c r="C385" s="63"/>
      <c r="D385" s="63"/>
      <c r="E385" s="13"/>
      <c r="F385" s="13"/>
      <c r="G385" s="64"/>
      <c r="H385" s="64"/>
      <c r="I385" s="64"/>
      <c r="J385" s="64"/>
      <c r="K385" s="64"/>
      <c r="L385" s="57"/>
      <c r="M385" s="64"/>
      <c r="N385" s="57"/>
      <c r="O385" s="70"/>
      <c r="P385" s="64"/>
      <c r="Q385" s="65"/>
      <c r="R385" s="17"/>
      <c r="S385" s="17"/>
      <c r="T385" s="17"/>
      <c r="U385" s="17"/>
      <c r="V385" s="17"/>
      <c r="W385" s="17"/>
      <c r="X385" s="317" t="s">
        <v>336</v>
      </c>
      <c r="Y385" s="246" t="s">
        <v>61</v>
      </c>
      <c r="Z385" s="247" t="s">
        <v>16</v>
      </c>
      <c r="AA385" s="247" t="s">
        <v>28</v>
      </c>
      <c r="AB385" s="296" t="s">
        <v>468</v>
      </c>
      <c r="AC385" s="248"/>
      <c r="AD385" s="283">
        <f>AD386+AD389</f>
        <v>105551</v>
      </c>
      <c r="AE385" s="283">
        <f>AE386+AE389</f>
        <v>106410</v>
      </c>
      <c r="AF385" s="283">
        <f>AF386+AF389</f>
        <v>106903</v>
      </c>
      <c r="AG385" s="20"/>
      <c r="AH385" s="20"/>
      <c r="AI385" s="103"/>
    </row>
    <row r="386" spans="1:35" s="76" customFormat="1" ht="47.25" x14ac:dyDescent="0.25">
      <c r="A386" s="15"/>
      <c r="B386" s="62"/>
      <c r="C386" s="63"/>
      <c r="D386" s="63"/>
      <c r="E386" s="13"/>
      <c r="F386" s="13"/>
      <c r="G386" s="64"/>
      <c r="H386" s="64"/>
      <c r="I386" s="64"/>
      <c r="J386" s="64"/>
      <c r="K386" s="64"/>
      <c r="L386" s="57"/>
      <c r="M386" s="64"/>
      <c r="N386" s="57"/>
      <c r="O386" s="70"/>
      <c r="P386" s="64"/>
      <c r="Q386" s="65"/>
      <c r="R386" s="17"/>
      <c r="S386" s="17"/>
      <c r="T386" s="17"/>
      <c r="U386" s="17"/>
      <c r="V386" s="17"/>
      <c r="W386" s="17"/>
      <c r="X386" s="267" t="s">
        <v>344</v>
      </c>
      <c r="Y386" s="246" t="s">
        <v>61</v>
      </c>
      <c r="Z386" s="247" t="s">
        <v>16</v>
      </c>
      <c r="AA386" s="247" t="s">
        <v>28</v>
      </c>
      <c r="AB386" s="296" t="s">
        <v>469</v>
      </c>
      <c r="AC386" s="248"/>
      <c r="AD386" s="283">
        <f t="shared" ref="AD386:AF387" si="109">AD387</f>
        <v>51720</v>
      </c>
      <c r="AE386" s="283">
        <f t="shared" si="109"/>
        <v>53205</v>
      </c>
      <c r="AF386" s="283">
        <f t="shared" si="109"/>
        <v>53451.5</v>
      </c>
      <c r="AG386" s="20"/>
      <c r="AH386" s="20"/>
      <c r="AI386" s="103"/>
    </row>
    <row r="387" spans="1:35" s="76" customFormat="1" ht="31.5" x14ac:dyDescent="0.25">
      <c r="A387" s="15"/>
      <c r="B387" s="62"/>
      <c r="C387" s="63"/>
      <c r="D387" s="63"/>
      <c r="E387" s="13"/>
      <c r="F387" s="13"/>
      <c r="G387" s="64"/>
      <c r="H387" s="64"/>
      <c r="I387" s="64"/>
      <c r="J387" s="64"/>
      <c r="K387" s="64"/>
      <c r="L387" s="57"/>
      <c r="M387" s="64"/>
      <c r="N387" s="57"/>
      <c r="O387" s="70"/>
      <c r="P387" s="64"/>
      <c r="Q387" s="65"/>
      <c r="R387" s="17"/>
      <c r="S387" s="17"/>
      <c r="T387" s="17"/>
      <c r="U387" s="17"/>
      <c r="V387" s="17"/>
      <c r="W387" s="17"/>
      <c r="X387" s="267" t="s">
        <v>58</v>
      </c>
      <c r="Y387" s="246" t="s">
        <v>61</v>
      </c>
      <c r="Z387" s="247" t="s">
        <v>16</v>
      </c>
      <c r="AA387" s="247" t="s">
        <v>28</v>
      </c>
      <c r="AB387" s="296" t="s">
        <v>469</v>
      </c>
      <c r="AC387" s="248">
        <v>600</v>
      </c>
      <c r="AD387" s="283">
        <f t="shared" si="109"/>
        <v>51720</v>
      </c>
      <c r="AE387" s="283">
        <f t="shared" si="109"/>
        <v>53205</v>
      </c>
      <c r="AF387" s="283">
        <f t="shared" si="109"/>
        <v>53451.5</v>
      </c>
      <c r="AG387" s="20"/>
      <c r="AH387" s="20"/>
      <c r="AI387" s="103"/>
    </row>
    <row r="388" spans="1:35" s="76" customFormat="1" x14ac:dyDescent="0.25">
      <c r="A388" s="15"/>
      <c r="B388" s="62"/>
      <c r="C388" s="63"/>
      <c r="D388" s="63"/>
      <c r="E388" s="13"/>
      <c r="F388" s="13"/>
      <c r="G388" s="64"/>
      <c r="H388" s="64"/>
      <c r="I388" s="64"/>
      <c r="J388" s="64"/>
      <c r="K388" s="64"/>
      <c r="L388" s="57"/>
      <c r="M388" s="64"/>
      <c r="N388" s="57"/>
      <c r="O388" s="70"/>
      <c r="P388" s="64"/>
      <c r="Q388" s="65"/>
      <c r="R388" s="17"/>
      <c r="S388" s="17"/>
      <c r="T388" s="17"/>
      <c r="U388" s="17"/>
      <c r="V388" s="17"/>
      <c r="W388" s="17"/>
      <c r="X388" s="267" t="s">
        <v>59</v>
      </c>
      <c r="Y388" s="246" t="s">
        <v>61</v>
      </c>
      <c r="Z388" s="247" t="s">
        <v>16</v>
      </c>
      <c r="AA388" s="247" t="s">
        <v>28</v>
      </c>
      <c r="AB388" s="296" t="s">
        <v>469</v>
      </c>
      <c r="AC388" s="248">
        <v>610</v>
      </c>
      <c r="AD388" s="283">
        <v>51720</v>
      </c>
      <c r="AE388" s="283">
        <v>53205</v>
      </c>
      <c r="AF388" s="283">
        <v>53451.5</v>
      </c>
      <c r="AG388" s="20"/>
      <c r="AH388" s="20"/>
      <c r="AI388" s="103"/>
    </row>
    <row r="389" spans="1:35" s="76" customFormat="1" ht="47.25" x14ac:dyDescent="0.25">
      <c r="A389" s="15"/>
      <c r="B389" s="62"/>
      <c r="C389" s="63"/>
      <c r="D389" s="63"/>
      <c r="E389" s="13"/>
      <c r="F389" s="13"/>
      <c r="G389" s="64"/>
      <c r="H389" s="64"/>
      <c r="I389" s="64"/>
      <c r="J389" s="64"/>
      <c r="K389" s="64"/>
      <c r="L389" s="57"/>
      <c r="M389" s="64"/>
      <c r="N389" s="57"/>
      <c r="O389" s="70"/>
      <c r="P389" s="64"/>
      <c r="Q389" s="65"/>
      <c r="R389" s="17"/>
      <c r="S389" s="17"/>
      <c r="T389" s="17"/>
      <c r="U389" s="17"/>
      <c r="V389" s="17"/>
      <c r="W389" s="17"/>
      <c r="X389" s="267" t="s">
        <v>345</v>
      </c>
      <c r="Y389" s="246" t="s">
        <v>61</v>
      </c>
      <c r="Z389" s="247" t="s">
        <v>16</v>
      </c>
      <c r="AA389" s="247" t="s">
        <v>28</v>
      </c>
      <c r="AB389" s="296" t="s">
        <v>470</v>
      </c>
      <c r="AC389" s="248"/>
      <c r="AD389" s="283">
        <f t="shared" ref="AD389:AF390" si="110">AD390</f>
        <v>53831</v>
      </c>
      <c r="AE389" s="283">
        <f t="shared" si="110"/>
        <v>53205</v>
      </c>
      <c r="AF389" s="283">
        <f t="shared" si="110"/>
        <v>53451.5</v>
      </c>
      <c r="AG389" s="20"/>
      <c r="AH389" s="20"/>
      <c r="AI389" s="103"/>
    </row>
    <row r="390" spans="1:35" s="76" customFormat="1" ht="31.5" x14ac:dyDescent="0.25">
      <c r="A390" s="15"/>
      <c r="B390" s="62"/>
      <c r="C390" s="63"/>
      <c r="D390" s="63"/>
      <c r="E390" s="13"/>
      <c r="F390" s="13"/>
      <c r="G390" s="64"/>
      <c r="H390" s="64"/>
      <c r="I390" s="64"/>
      <c r="J390" s="64"/>
      <c r="K390" s="64"/>
      <c r="L390" s="57"/>
      <c r="M390" s="64"/>
      <c r="N390" s="57"/>
      <c r="O390" s="70"/>
      <c r="P390" s="64"/>
      <c r="Q390" s="65"/>
      <c r="R390" s="17"/>
      <c r="S390" s="17"/>
      <c r="T390" s="17"/>
      <c r="U390" s="17"/>
      <c r="V390" s="17"/>
      <c r="W390" s="17"/>
      <c r="X390" s="267" t="s">
        <v>58</v>
      </c>
      <c r="Y390" s="246" t="s">
        <v>61</v>
      </c>
      <c r="Z390" s="247" t="s">
        <v>16</v>
      </c>
      <c r="AA390" s="247" t="s">
        <v>28</v>
      </c>
      <c r="AB390" s="296" t="s">
        <v>470</v>
      </c>
      <c r="AC390" s="248">
        <v>600</v>
      </c>
      <c r="AD390" s="283">
        <f t="shared" si="110"/>
        <v>53831</v>
      </c>
      <c r="AE390" s="283">
        <f t="shared" si="110"/>
        <v>53205</v>
      </c>
      <c r="AF390" s="283">
        <f t="shared" si="110"/>
        <v>53451.5</v>
      </c>
      <c r="AG390" s="20"/>
      <c r="AH390" s="20"/>
      <c r="AI390" s="103"/>
    </row>
    <row r="391" spans="1:35" s="76" customFormat="1" x14ac:dyDescent="0.25">
      <c r="A391" s="15"/>
      <c r="B391" s="62"/>
      <c r="C391" s="63"/>
      <c r="D391" s="63"/>
      <c r="E391" s="13"/>
      <c r="F391" s="13"/>
      <c r="G391" s="64"/>
      <c r="H391" s="64"/>
      <c r="I391" s="64"/>
      <c r="J391" s="64"/>
      <c r="K391" s="64"/>
      <c r="L391" s="57"/>
      <c r="M391" s="64"/>
      <c r="N391" s="57"/>
      <c r="O391" s="70"/>
      <c r="P391" s="64"/>
      <c r="Q391" s="65"/>
      <c r="R391" s="17"/>
      <c r="S391" s="17"/>
      <c r="T391" s="17"/>
      <c r="U391" s="17"/>
      <c r="V391" s="17"/>
      <c r="W391" s="17"/>
      <c r="X391" s="267" t="s">
        <v>59</v>
      </c>
      <c r="Y391" s="246" t="s">
        <v>61</v>
      </c>
      <c r="Z391" s="247" t="s">
        <v>16</v>
      </c>
      <c r="AA391" s="247" t="s">
        <v>28</v>
      </c>
      <c r="AB391" s="296" t="s">
        <v>470</v>
      </c>
      <c r="AC391" s="248">
        <v>610</v>
      </c>
      <c r="AD391" s="283">
        <v>53831</v>
      </c>
      <c r="AE391" s="283">
        <v>53205</v>
      </c>
      <c r="AF391" s="283">
        <v>53451.5</v>
      </c>
      <c r="AG391" s="20"/>
      <c r="AH391" s="20"/>
      <c r="AI391" s="103"/>
    </row>
    <row r="392" spans="1:35" s="76" customFormat="1" ht="45" customHeight="1" x14ac:dyDescent="0.25">
      <c r="A392" s="15"/>
      <c r="B392" s="62"/>
      <c r="C392" s="63"/>
      <c r="D392" s="63"/>
      <c r="E392" s="13"/>
      <c r="F392" s="13"/>
      <c r="G392" s="64"/>
      <c r="H392" s="64"/>
      <c r="I392" s="64"/>
      <c r="J392" s="64"/>
      <c r="K392" s="64"/>
      <c r="L392" s="57"/>
      <c r="M392" s="64"/>
      <c r="N392" s="57"/>
      <c r="O392" s="70"/>
      <c r="P392" s="64"/>
      <c r="Q392" s="65"/>
      <c r="R392" s="17"/>
      <c r="S392" s="17"/>
      <c r="T392" s="17"/>
      <c r="U392" s="17"/>
      <c r="V392" s="17"/>
      <c r="W392" s="17"/>
      <c r="X392" s="245" t="s">
        <v>762</v>
      </c>
      <c r="Y392" s="246" t="s">
        <v>61</v>
      </c>
      <c r="Z392" s="247" t="s">
        <v>16</v>
      </c>
      <c r="AA392" s="247" t="s">
        <v>28</v>
      </c>
      <c r="AB392" s="296" t="s">
        <v>760</v>
      </c>
      <c r="AC392" s="248"/>
      <c r="AD392" s="283">
        <f>AD393</f>
        <v>4000</v>
      </c>
      <c r="AE392" s="283">
        <f t="shared" ref="AE392:AF394" si="111">AE393</f>
        <v>0</v>
      </c>
      <c r="AF392" s="283">
        <f t="shared" si="111"/>
        <v>0</v>
      </c>
      <c r="AG392" s="20"/>
      <c r="AH392" s="20"/>
      <c r="AI392" s="103"/>
    </row>
    <row r="393" spans="1:35" s="76" customFormat="1" ht="20.25" customHeight="1" x14ac:dyDescent="0.25">
      <c r="A393" s="15"/>
      <c r="B393" s="62"/>
      <c r="C393" s="63"/>
      <c r="D393" s="63"/>
      <c r="E393" s="13"/>
      <c r="F393" s="13"/>
      <c r="G393" s="64"/>
      <c r="H393" s="64"/>
      <c r="I393" s="64"/>
      <c r="J393" s="64"/>
      <c r="K393" s="64"/>
      <c r="L393" s="57"/>
      <c r="M393" s="64"/>
      <c r="N393" s="57"/>
      <c r="O393" s="70"/>
      <c r="P393" s="64"/>
      <c r="Q393" s="65"/>
      <c r="R393" s="17"/>
      <c r="S393" s="17"/>
      <c r="T393" s="17"/>
      <c r="U393" s="17"/>
      <c r="V393" s="17"/>
      <c r="W393" s="17"/>
      <c r="X393" s="267" t="s">
        <v>706</v>
      </c>
      <c r="Y393" s="246" t="s">
        <v>61</v>
      </c>
      <c r="Z393" s="247" t="s">
        <v>16</v>
      </c>
      <c r="AA393" s="247" t="s">
        <v>28</v>
      </c>
      <c r="AB393" s="296" t="s">
        <v>761</v>
      </c>
      <c r="AC393" s="248"/>
      <c r="AD393" s="283">
        <f>AD394</f>
        <v>4000</v>
      </c>
      <c r="AE393" s="283">
        <f t="shared" si="111"/>
        <v>0</v>
      </c>
      <c r="AF393" s="283">
        <f t="shared" si="111"/>
        <v>0</v>
      </c>
      <c r="AG393" s="20"/>
      <c r="AH393" s="20"/>
      <c r="AI393" s="103"/>
    </row>
    <row r="394" spans="1:35" s="76" customFormat="1" ht="31.5" x14ac:dyDescent="0.25">
      <c r="A394" s="15"/>
      <c r="B394" s="62"/>
      <c r="C394" s="63"/>
      <c r="D394" s="63"/>
      <c r="E394" s="13"/>
      <c r="F394" s="13"/>
      <c r="G394" s="64"/>
      <c r="H394" s="64"/>
      <c r="I394" s="64"/>
      <c r="J394" s="64"/>
      <c r="K394" s="64"/>
      <c r="L394" s="57"/>
      <c r="M394" s="64"/>
      <c r="N394" s="57"/>
      <c r="O394" s="70"/>
      <c r="P394" s="64"/>
      <c r="Q394" s="65"/>
      <c r="R394" s="17"/>
      <c r="S394" s="17"/>
      <c r="T394" s="17"/>
      <c r="U394" s="17"/>
      <c r="V394" s="17"/>
      <c r="W394" s="17"/>
      <c r="X394" s="267" t="s">
        <v>58</v>
      </c>
      <c r="Y394" s="246" t="s">
        <v>61</v>
      </c>
      <c r="Z394" s="247" t="s">
        <v>16</v>
      </c>
      <c r="AA394" s="247" t="s">
        <v>28</v>
      </c>
      <c r="AB394" s="296" t="s">
        <v>761</v>
      </c>
      <c r="AC394" s="248">
        <v>600</v>
      </c>
      <c r="AD394" s="283">
        <f>AD395</f>
        <v>4000</v>
      </c>
      <c r="AE394" s="283">
        <f t="shared" si="111"/>
        <v>0</v>
      </c>
      <c r="AF394" s="283">
        <f t="shared" si="111"/>
        <v>0</v>
      </c>
      <c r="AG394" s="20"/>
      <c r="AH394" s="20"/>
      <c r="AI394" s="103"/>
    </row>
    <row r="395" spans="1:35" s="76" customFormat="1" x14ac:dyDescent="0.25">
      <c r="A395" s="15"/>
      <c r="B395" s="62"/>
      <c r="C395" s="63"/>
      <c r="D395" s="63"/>
      <c r="E395" s="13"/>
      <c r="F395" s="13"/>
      <c r="G395" s="64"/>
      <c r="H395" s="64"/>
      <c r="I395" s="64"/>
      <c r="J395" s="64"/>
      <c r="K395" s="64"/>
      <c r="L395" s="57"/>
      <c r="M395" s="64"/>
      <c r="N395" s="57"/>
      <c r="O395" s="70"/>
      <c r="P395" s="64"/>
      <c r="Q395" s="65"/>
      <c r="R395" s="17"/>
      <c r="S395" s="17"/>
      <c r="T395" s="17"/>
      <c r="U395" s="17"/>
      <c r="V395" s="17"/>
      <c r="W395" s="17"/>
      <c r="X395" s="267" t="s">
        <v>59</v>
      </c>
      <c r="Y395" s="246" t="s">
        <v>61</v>
      </c>
      <c r="Z395" s="247" t="s">
        <v>16</v>
      </c>
      <c r="AA395" s="247" t="s">
        <v>28</v>
      </c>
      <c r="AB395" s="296" t="s">
        <v>761</v>
      </c>
      <c r="AC395" s="248">
        <v>610</v>
      </c>
      <c r="AD395" s="283">
        <v>4000</v>
      </c>
      <c r="AE395" s="283">
        <v>0</v>
      </c>
      <c r="AF395" s="283">
        <v>0</v>
      </c>
      <c r="AG395" s="20"/>
      <c r="AH395" s="20"/>
      <c r="AI395" s="103"/>
    </row>
    <row r="396" spans="1:35" s="76" customFormat="1" ht="31.5" x14ac:dyDescent="0.25">
      <c r="A396" s="15"/>
      <c r="B396" s="62"/>
      <c r="C396" s="63"/>
      <c r="D396" s="63"/>
      <c r="E396" s="13"/>
      <c r="F396" s="13"/>
      <c r="G396" s="64"/>
      <c r="H396" s="64"/>
      <c r="I396" s="64"/>
      <c r="J396" s="64"/>
      <c r="K396" s="64"/>
      <c r="L396" s="57"/>
      <c r="M396" s="64"/>
      <c r="N396" s="57"/>
      <c r="O396" s="70"/>
      <c r="P396" s="64"/>
      <c r="Q396" s="65"/>
      <c r="R396" s="17"/>
      <c r="S396" s="17"/>
      <c r="T396" s="17"/>
      <c r="U396" s="17"/>
      <c r="V396" s="17"/>
      <c r="W396" s="17"/>
      <c r="X396" s="267" t="s">
        <v>580</v>
      </c>
      <c r="Y396" s="246" t="s">
        <v>61</v>
      </c>
      <c r="Z396" s="247" t="s">
        <v>16</v>
      </c>
      <c r="AA396" s="247" t="s">
        <v>28</v>
      </c>
      <c r="AB396" s="296" t="s">
        <v>581</v>
      </c>
      <c r="AC396" s="248"/>
      <c r="AD396" s="283">
        <f>AD397</f>
        <v>345.5</v>
      </c>
      <c r="AE396" s="283">
        <f t="shared" ref="AE396:AF398" si="112">AE397</f>
        <v>0</v>
      </c>
      <c r="AF396" s="283">
        <f t="shared" si="112"/>
        <v>0</v>
      </c>
      <c r="AG396" s="20"/>
      <c r="AH396" s="20"/>
      <c r="AI396" s="103"/>
    </row>
    <row r="397" spans="1:35" s="76" customFormat="1" ht="47.25" x14ac:dyDescent="0.25">
      <c r="A397" s="15"/>
      <c r="B397" s="62"/>
      <c r="C397" s="63"/>
      <c r="D397" s="63"/>
      <c r="E397" s="13"/>
      <c r="F397" s="13"/>
      <c r="G397" s="64"/>
      <c r="H397" s="64"/>
      <c r="I397" s="64"/>
      <c r="J397" s="64"/>
      <c r="K397" s="64"/>
      <c r="L397" s="57"/>
      <c r="M397" s="64"/>
      <c r="N397" s="57"/>
      <c r="O397" s="70"/>
      <c r="P397" s="64"/>
      <c r="Q397" s="65"/>
      <c r="R397" s="17"/>
      <c r="S397" s="17"/>
      <c r="T397" s="17"/>
      <c r="U397" s="17"/>
      <c r="V397" s="17"/>
      <c r="W397" s="17"/>
      <c r="X397" s="267" t="s">
        <v>723</v>
      </c>
      <c r="Y397" s="246" t="s">
        <v>61</v>
      </c>
      <c r="Z397" s="247" t="s">
        <v>16</v>
      </c>
      <c r="AA397" s="247" t="s">
        <v>28</v>
      </c>
      <c r="AB397" s="296" t="s">
        <v>582</v>
      </c>
      <c r="AC397" s="248"/>
      <c r="AD397" s="283">
        <f>AD398</f>
        <v>345.5</v>
      </c>
      <c r="AE397" s="283">
        <f t="shared" si="112"/>
        <v>0</v>
      </c>
      <c r="AF397" s="283">
        <f t="shared" si="112"/>
        <v>0</v>
      </c>
      <c r="AG397" s="20"/>
      <c r="AH397" s="20"/>
      <c r="AI397" s="103"/>
    </row>
    <row r="398" spans="1:35" s="76" customFormat="1" ht="31.5" x14ac:dyDescent="0.25">
      <c r="A398" s="15"/>
      <c r="B398" s="62"/>
      <c r="C398" s="63"/>
      <c r="D398" s="63"/>
      <c r="E398" s="13"/>
      <c r="F398" s="13"/>
      <c r="G398" s="64"/>
      <c r="H398" s="64"/>
      <c r="I398" s="64"/>
      <c r="J398" s="64"/>
      <c r="K398" s="64"/>
      <c r="L398" s="57"/>
      <c r="M398" s="64"/>
      <c r="N398" s="57"/>
      <c r="O398" s="70"/>
      <c r="P398" s="64"/>
      <c r="Q398" s="65"/>
      <c r="R398" s="17"/>
      <c r="S398" s="17"/>
      <c r="T398" s="17"/>
      <c r="U398" s="17"/>
      <c r="V398" s="17"/>
      <c r="W398" s="17"/>
      <c r="X398" s="267" t="s">
        <v>58</v>
      </c>
      <c r="Y398" s="246" t="s">
        <v>61</v>
      </c>
      <c r="Z398" s="247" t="s">
        <v>16</v>
      </c>
      <c r="AA398" s="247" t="s">
        <v>28</v>
      </c>
      <c r="AB398" s="296" t="s">
        <v>582</v>
      </c>
      <c r="AC398" s="248">
        <v>600</v>
      </c>
      <c r="AD398" s="283">
        <f>AD399</f>
        <v>345.5</v>
      </c>
      <c r="AE398" s="283">
        <f t="shared" si="112"/>
        <v>0</v>
      </c>
      <c r="AF398" s="283">
        <f t="shared" si="112"/>
        <v>0</v>
      </c>
      <c r="AG398" s="20"/>
      <c r="AH398" s="20"/>
      <c r="AI398" s="103"/>
    </row>
    <row r="399" spans="1:35" s="76" customFormat="1" x14ac:dyDescent="0.25">
      <c r="A399" s="15"/>
      <c r="B399" s="62"/>
      <c r="C399" s="63"/>
      <c r="D399" s="63"/>
      <c r="E399" s="13"/>
      <c r="F399" s="13"/>
      <c r="G399" s="64"/>
      <c r="H399" s="64"/>
      <c r="I399" s="64"/>
      <c r="J399" s="64"/>
      <c r="K399" s="64"/>
      <c r="L399" s="57"/>
      <c r="M399" s="64"/>
      <c r="N399" s="57"/>
      <c r="O399" s="70"/>
      <c r="P399" s="64"/>
      <c r="Q399" s="65"/>
      <c r="R399" s="17"/>
      <c r="S399" s="17"/>
      <c r="T399" s="17"/>
      <c r="U399" s="17"/>
      <c r="V399" s="17"/>
      <c r="W399" s="17"/>
      <c r="X399" s="267" t="s">
        <v>59</v>
      </c>
      <c r="Y399" s="246" t="s">
        <v>61</v>
      </c>
      <c r="Z399" s="247" t="s">
        <v>16</v>
      </c>
      <c r="AA399" s="247" t="s">
        <v>28</v>
      </c>
      <c r="AB399" s="296" t="s">
        <v>582</v>
      </c>
      <c r="AC399" s="248">
        <v>610</v>
      </c>
      <c r="AD399" s="283">
        <f>345.5</f>
        <v>345.5</v>
      </c>
      <c r="AE399" s="283">
        <v>0</v>
      </c>
      <c r="AF399" s="283">
        <v>0</v>
      </c>
      <c r="AG399" s="20"/>
      <c r="AH399" s="20"/>
      <c r="AI399" s="103"/>
    </row>
    <row r="400" spans="1:35" s="76" customFormat="1" x14ac:dyDescent="0.25">
      <c r="A400" s="15"/>
      <c r="B400" s="62"/>
      <c r="C400" s="63"/>
      <c r="D400" s="63"/>
      <c r="E400" s="13"/>
      <c r="F400" s="13"/>
      <c r="G400" s="64"/>
      <c r="H400" s="64"/>
      <c r="I400" s="64"/>
      <c r="J400" s="64"/>
      <c r="K400" s="64"/>
      <c r="L400" s="57"/>
      <c r="M400" s="64"/>
      <c r="N400" s="57"/>
      <c r="O400" s="70"/>
      <c r="P400" s="64"/>
      <c r="Q400" s="65"/>
      <c r="R400" s="17"/>
      <c r="S400" s="17"/>
      <c r="T400" s="17"/>
      <c r="U400" s="17"/>
      <c r="V400" s="17"/>
      <c r="W400" s="17"/>
      <c r="X400" s="160" t="s">
        <v>178</v>
      </c>
      <c r="Y400" s="246" t="s">
        <v>61</v>
      </c>
      <c r="Z400" s="247" t="s">
        <v>16</v>
      </c>
      <c r="AA400" s="247" t="s">
        <v>28</v>
      </c>
      <c r="AB400" s="298" t="s">
        <v>108</v>
      </c>
      <c r="AC400" s="261"/>
      <c r="AD400" s="283">
        <f t="shared" ref="AD400:AF405" si="113">AD401</f>
        <v>135</v>
      </c>
      <c r="AE400" s="283">
        <f t="shared" si="113"/>
        <v>45</v>
      </c>
      <c r="AF400" s="283">
        <f t="shared" si="113"/>
        <v>22.5</v>
      </c>
      <c r="AG400" s="20"/>
      <c r="AH400" s="20"/>
      <c r="AI400" s="103"/>
    </row>
    <row r="401" spans="1:35" s="76" customFormat="1" x14ac:dyDescent="0.25">
      <c r="A401" s="15"/>
      <c r="B401" s="62"/>
      <c r="C401" s="63"/>
      <c r="D401" s="63"/>
      <c r="E401" s="13"/>
      <c r="F401" s="13"/>
      <c r="G401" s="64"/>
      <c r="H401" s="64"/>
      <c r="I401" s="64"/>
      <c r="J401" s="64"/>
      <c r="K401" s="64"/>
      <c r="L401" s="57"/>
      <c r="M401" s="64"/>
      <c r="N401" s="57"/>
      <c r="O401" s="70"/>
      <c r="P401" s="64"/>
      <c r="Q401" s="65"/>
      <c r="R401" s="17"/>
      <c r="S401" s="17"/>
      <c r="T401" s="17"/>
      <c r="U401" s="17"/>
      <c r="V401" s="17"/>
      <c r="W401" s="17"/>
      <c r="X401" s="249" t="s">
        <v>181</v>
      </c>
      <c r="Y401" s="246" t="s">
        <v>61</v>
      </c>
      <c r="Z401" s="247" t="s">
        <v>16</v>
      </c>
      <c r="AA401" s="247" t="s">
        <v>28</v>
      </c>
      <c r="AB401" s="296" t="s">
        <v>182</v>
      </c>
      <c r="AC401" s="261"/>
      <c r="AD401" s="283">
        <f t="shared" si="113"/>
        <v>135</v>
      </c>
      <c r="AE401" s="283">
        <f t="shared" si="113"/>
        <v>45</v>
      </c>
      <c r="AF401" s="283">
        <f t="shared" si="113"/>
        <v>22.5</v>
      </c>
      <c r="AG401" s="20"/>
      <c r="AH401" s="20"/>
      <c r="AI401" s="103"/>
    </row>
    <row r="402" spans="1:35" s="76" customFormat="1" ht="31.5" x14ac:dyDescent="0.25">
      <c r="A402" s="15"/>
      <c r="B402" s="62"/>
      <c r="C402" s="63"/>
      <c r="D402" s="63"/>
      <c r="E402" s="13"/>
      <c r="F402" s="13"/>
      <c r="G402" s="64"/>
      <c r="H402" s="64"/>
      <c r="I402" s="64"/>
      <c r="J402" s="64"/>
      <c r="K402" s="64"/>
      <c r="L402" s="57"/>
      <c r="M402" s="64"/>
      <c r="N402" s="57"/>
      <c r="O402" s="70"/>
      <c r="P402" s="64"/>
      <c r="Q402" s="65"/>
      <c r="R402" s="17"/>
      <c r="S402" s="17"/>
      <c r="T402" s="17"/>
      <c r="U402" s="17"/>
      <c r="V402" s="17"/>
      <c r="W402" s="17"/>
      <c r="X402" s="245" t="s">
        <v>505</v>
      </c>
      <c r="Y402" s="246" t="s">
        <v>61</v>
      </c>
      <c r="Z402" s="247" t="s">
        <v>16</v>
      </c>
      <c r="AA402" s="247" t="s">
        <v>28</v>
      </c>
      <c r="AB402" s="298" t="s">
        <v>506</v>
      </c>
      <c r="AC402" s="261"/>
      <c r="AD402" s="283">
        <f t="shared" si="113"/>
        <v>135</v>
      </c>
      <c r="AE402" s="283">
        <f t="shared" si="113"/>
        <v>45</v>
      </c>
      <c r="AF402" s="283">
        <f t="shared" si="113"/>
        <v>22.5</v>
      </c>
      <c r="AG402" s="20"/>
      <c r="AH402" s="20"/>
      <c r="AI402" s="103"/>
    </row>
    <row r="403" spans="1:35" s="76" customFormat="1" ht="31.5" x14ac:dyDescent="0.25">
      <c r="A403" s="15"/>
      <c r="B403" s="62"/>
      <c r="C403" s="63"/>
      <c r="D403" s="63"/>
      <c r="E403" s="13"/>
      <c r="F403" s="13"/>
      <c r="G403" s="64"/>
      <c r="H403" s="64"/>
      <c r="I403" s="64"/>
      <c r="J403" s="64"/>
      <c r="K403" s="64"/>
      <c r="L403" s="57"/>
      <c r="M403" s="64"/>
      <c r="N403" s="57"/>
      <c r="O403" s="70"/>
      <c r="P403" s="64"/>
      <c r="Q403" s="65"/>
      <c r="R403" s="17"/>
      <c r="S403" s="17"/>
      <c r="T403" s="17"/>
      <c r="U403" s="17"/>
      <c r="V403" s="17"/>
      <c r="W403" s="17"/>
      <c r="X403" s="245" t="s">
        <v>505</v>
      </c>
      <c r="Y403" s="246" t="s">
        <v>61</v>
      </c>
      <c r="Z403" s="247" t="s">
        <v>16</v>
      </c>
      <c r="AA403" s="247" t="s">
        <v>28</v>
      </c>
      <c r="AB403" s="298" t="s">
        <v>506</v>
      </c>
      <c r="AC403" s="248"/>
      <c r="AD403" s="283">
        <f t="shared" si="113"/>
        <v>135</v>
      </c>
      <c r="AE403" s="283">
        <f t="shared" si="113"/>
        <v>45</v>
      </c>
      <c r="AF403" s="283">
        <f t="shared" si="113"/>
        <v>22.5</v>
      </c>
      <c r="AG403" s="20"/>
      <c r="AH403" s="20"/>
      <c r="AI403" s="103"/>
    </row>
    <row r="404" spans="1:35" s="76" customFormat="1" ht="78.75" x14ac:dyDescent="0.25">
      <c r="A404" s="15"/>
      <c r="B404" s="62"/>
      <c r="C404" s="63"/>
      <c r="D404" s="63"/>
      <c r="E404" s="13"/>
      <c r="F404" s="13"/>
      <c r="G404" s="64"/>
      <c r="H404" s="64"/>
      <c r="I404" s="64"/>
      <c r="J404" s="64"/>
      <c r="K404" s="64"/>
      <c r="L404" s="57"/>
      <c r="M404" s="64"/>
      <c r="N404" s="57"/>
      <c r="O404" s="70"/>
      <c r="P404" s="64"/>
      <c r="Q404" s="65"/>
      <c r="R404" s="17"/>
      <c r="S404" s="17"/>
      <c r="T404" s="17"/>
      <c r="U404" s="17"/>
      <c r="V404" s="17"/>
      <c r="W404" s="17"/>
      <c r="X404" s="245" t="s">
        <v>385</v>
      </c>
      <c r="Y404" s="246" t="s">
        <v>61</v>
      </c>
      <c r="Z404" s="247" t="s">
        <v>16</v>
      </c>
      <c r="AA404" s="247" t="s">
        <v>28</v>
      </c>
      <c r="AB404" s="296" t="s">
        <v>507</v>
      </c>
      <c r="AC404" s="248"/>
      <c r="AD404" s="283">
        <f t="shared" si="113"/>
        <v>135</v>
      </c>
      <c r="AE404" s="283">
        <f t="shared" si="113"/>
        <v>45</v>
      </c>
      <c r="AF404" s="283">
        <f t="shared" si="113"/>
        <v>22.5</v>
      </c>
      <c r="AG404" s="20"/>
      <c r="AH404" s="20"/>
      <c r="AI404" s="103"/>
    </row>
    <row r="405" spans="1:35" s="76" customFormat="1" ht="31.5" x14ac:dyDescent="0.25">
      <c r="A405" s="15"/>
      <c r="B405" s="62"/>
      <c r="C405" s="63"/>
      <c r="D405" s="63"/>
      <c r="E405" s="13"/>
      <c r="F405" s="13"/>
      <c r="G405" s="64"/>
      <c r="H405" s="64"/>
      <c r="I405" s="64"/>
      <c r="J405" s="64"/>
      <c r="K405" s="64"/>
      <c r="L405" s="57"/>
      <c r="M405" s="64"/>
      <c r="N405" s="57"/>
      <c r="O405" s="70"/>
      <c r="P405" s="64"/>
      <c r="Q405" s="65"/>
      <c r="R405" s="17"/>
      <c r="S405" s="17"/>
      <c r="T405" s="17"/>
      <c r="U405" s="17"/>
      <c r="V405" s="17"/>
      <c r="W405" s="17"/>
      <c r="X405" s="267" t="s">
        <v>58</v>
      </c>
      <c r="Y405" s="246" t="s">
        <v>61</v>
      </c>
      <c r="Z405" s="247" t="s">
        <v>16</v>
      </c>
      <c r="AA405" s="247" t="s">
        <v>28</v>
      </c>
      <c r="AB405" s="296" t="s">
        <v>507</v>
      </c>
      <c r="AC405" s="248">
        <v>600</v>
      </c>
      <c r="AD405" s="283">
        <f t="shared" si="113"/>
        <v>135</v>
      </c>
      <c r="AE405" s="283">
        <f t="shared" si="113"/>
        <v>45</v>
      </c>
      <c r="AF405" s="283">
        <f t="shared" si="113"/>
        <v>22.5</v>
      </c>
      <c r="AG405" s="20"/>
      <c r="AH405" s="20"/>
      <c r="AI405" s="103"/>
    </row>
    <row r="406" spans="1:35" s="76" customFormat="1" x14ac:dyDescent="0.25">
      <c r="A406" s="15"/>
      <c r="B406" s="62"/>
      <c r="C406" s="63"/>
      <c r="D406" s="63"/>
      <c r="E406" s="13"/>
      <c r="F406" s="13"/>
      <c r="G406" s="64"/>
      <c r="H406" s="64"/>
      <c r="I406" s="64"/>
      <c r="J406" s="64"/>
      <c r="K406" s="64"/>
      <c r="L406" s="57"/>
      <c r="M406" s="64"/>
      <c r="N406" s="57"/>
      <c r="O406" s="70"/>
      <c r="P406" s="64"/>
      <c r="Q406" s="65"/>
      <c r="R406" s="17"/>
      <c r="S406" s="17"/>
      <c r="T406" s="17"/>
      <c r="U406" s="17"/>
      <c r="V406" s="17"/>
      <c r="W406" s="17"/>
      <c r="X406" s="267" t="s">
        <v>59</v>
      </c>
      <c r="Y406" s="246" t="s">
        <v>61</v>
      </c>
      <c r="Z406" s="247" t="s">
        <v>16</v>
      </c>
      <c r="AA406" s="247" t="s">
        <v>28</v>
      </c>
      <c r="AB406" s="296" t="s">
        <v>507</v>
      </c>
      <c r="AC406" s="248">
        <v>610</v>
      </c>
      <c r="AD406" s="283">
        <v>135</v>
      </c>
      <c r="AE406" s="283">
        <v>45</v>
      </c>
      <c r="AF406" s="283">
        <v>22.5</v>
      </c>
      <c r="AG406" s="20"/>
      <c r="AH406" s="20"/>
      <c r="AI406" s="103"/>
    </row>
    <row r="407" spans="1:35" s="76" customFormat="1" x14ac:dyDescent="0.25">
      <c r="A407" s="15"/>
      <c r="B407" s="62"/>
      <c r="C407" s="63"/>
      <c r="D407" s="63"/>
      <c r="E407" s="13"/>
      <c r="F407" s="13"/>
      <c r="G407" s="64"/>
      <c r="H407" s="64"/>
      <c r="I407" s="64"/>
      <c r="J407" s="64"/>
      <c r="K407" s="64"/>
      <c r="L407" s="57"/>
      <c r="M407" s="64"/>
      <c r="N407" s="57"/>
      <c r="O407" s="70"/>
      <c r="P407" s="64"/>
      <c r="Q407" s="65"/>
      <c r="R407" s="17"/>
      <c r="S407" s="17"/>
      <c r="T407" s="17"/>
      <c r="U407" s="17"/>
      <c r="V407" s="17"/>
      <c r="W407" s="17"/>
      <c r="X407" s="325" t="s">
        <v>233</v>
      </c>
      <c r="Y407" s="10" t="s">
        <v>61</v>
      </c>
      <c r="Z407" s="247" t="s">
        <v>16</v>
      </c>
      <c r="AA407" s="247" t="s">
        <v>28</v>
      </c>
      <c r="AB407" s="232" t="s">
        <v>234</v>
      </c>
      <c r="AC407" s="248"/>
      <c r="AD407" s="283">
        <f t="shared" ref="AD407:AD412" si="114">AD408</f>
        <v>18972</v>
      </c>
      <c r="AE407" s="283">
        <f t="shared" ref="AE407:AF412" si="115">AE408</f>
        <v>20772.7</v>
      </c>
      <c r="AF407" s="283">
        <f t="shared" si="115"/>
        <v>22257.4</v>
      </c>
      <c r="AG407" s="20"/>
      <c r="AH407" s="20"/>
      <c r="AI407" s="103"/>
    </row>
    <row r="408" spans="1:35" s="76" customFormat="1" x14ac:dyDescent="0.25">
      <c r="A408" s="15"/>
      <c r="B408" s="62"/>
      <c r="C408" s="63"/>
      <c r="D408" s="63"/>
      <c r="E408" s="13"/>
      <c r="F408" s="13"/>
      <c r="G408" s="64"/>
      <c r="H408" s="64"/>
      <c r="I408" s="64"/>
      <c r="J408" s="64"/>
      <c r="K408" s="64"/>
      <c r="L408" s="57"/>
      <c r="M408" s="64"/>
      <c r="N408" s="57"/>
      <c r="O408" s="70"/>
      <c r="P408" s="64"/>
      <c r="Q408" s="65"/>
      <c r="R408" s="17"/>
      <c r="S408" s="17"/>
      <c r="T408" s="17"/>
      <c r="U408" s="17"/>
      <c r="V408" s="17"/>
      <c r="W408" s="17"/>
      <c r="X408" s="320" t="s">
        <v>767</v>
      </c>
      <c r="Y408" s="10" t="s">
        <v>61</v>
      </c>
      <c r="Z408" s="1" t="s">
        <v>16</v>
      </c>
      <c r="AA408" s="1" t="s">
        <v>28</v>
      </c>
      <c r="AB408" s="232" t="s">
        <v>353</v>
      </c>
      <c r="AC408" s="248"/>
      <c r="AD408" s="283">
        <f t="shared" si="114"/>
        <v>18972</v>
      </c>
      <c r="AE408" s="283">
        <f t="shared" si="115"/>
        <v>20772.7</v>
      </c>
      <c r="AF408" s="283">
        <f t="shared" si="115"/>
        <v>22257.4</v>
      </c>
      <c r="AG408" s="20"/>
      <c r="AH408" s="20"/>
      <c r="AI408" s="103"/>
    </row>
    <row r="409" spans="1:35" s="76" customFormat="1" x14ac:dyDescent="0.25">
      <c r="A409" s="15"/>
      <c r="B409" s="62"/>
      <c r="C409" s="63"/>
      <c r="D409" s="63"/>
      <c r="E409" s="13"/>
      <c r="F409" s="13"/>
      <c r="G409" s="64"/>
      <c r="H409" s="64"/>
      <c r="I409" s="64"/>
      <c r="J409" s="64"/>
      <c r="K409" s="64"/>
      <c r="L409" s="57"/>
      <c r="M409" s="64"/>
      <c r="N409" s="57"/>
      <c r="O409" s="70"/>
      <c r="P409" s="64"/>
      <c r="Q409" s="65"/>
      <c r="R409" s="17"/>
      <c r="S409" s="17"/>
      <c r="T409" s="17"/>
      <c r="U409" s="17"/>
      <c r="V409" s="17"/>
      <c r="W409" s="17"/>
      <c r="X409" s="319" t="s">
        <v>768</v>
      </c>
      <c r="Y409" s="246" t="s">
        <v>61</v>
      </c>
      <c r="Z409" s="1" t="s">
        <v>16</v>
      </c>
      <c r="AA409" s="1" t="s">
        <v>28</v>
      </c>
      <c r="AB409" s="296" t="s">
        <v>769</v>
      </c>
      <c r="AC409" s="248"/>
      <c r="AD409" s="283">
        <f t="shared" si="114"/>
        <v>18972</v>
      </c>
      <c r="AE409" s="283">
        <f t="shared" si="115"/>
        <v>20772.7</v>
      </c>
      <c r="AF409" s="283">
        <f t="shared" si="115"/>
        <v>22257.4</v>
      </c>
      <c r="AG409" s="20"/>
      <c r="AH409" s="20"/>
      <c r="AI409" s="103"/>
    </row>
    <row r="410" spans="1:35" s="76" customFormat="1" x14ac:dyDescent="0.25">
      <c r="A410" s="15"/>
      <c r="B410" s="62"/>
      <c r="C410" s="63"/>
      <c r="D410" s="63"/>
      <c r="E410" s="13"/>
      <c r="F410" s="13"/>
      <c r="G410" s="64"/>
      <c r="H410" s="64"/>
      <c r="I410" s="64"/>
      <c r="J410" s="64"/>
      <c r="K410" s="64"/>
      <c r="L410" s="57"/>
      <c r="M410" s="64"/>
      <c r="N410" s="57"/>
      <c r="O410" s="70"/>
      <c r="P410" s="64"/>
      <c r="Q410" s="65"/>
      <c r="R410" s="17"/>
      <c r="S410" s="17"/>
      <c r="T410" s="17"/>
      <c r="U410" s="17"/>
      <c r="V410" s="17"/>
      <c r="W410" s="17"/>
      <c r="X410" s="327" t="s">
        <v>578</v>
      </c>
      <c r="Y410" s="10" t="s">
        <v>61</v>
      </c>
      <c r="Z410" s="1" t="s">
        <v>16</v>
      </c>
      <c r="AA410" s="1" t="s">
        <v>28</v>
      </c>
      <c r="AB410" s="232" t="s">
        <v>775</v>
      </c>
      <c r="AC410" s="248"/>
      <c r="AD410" s="283">
        <f t="shared" si="114"/>
        <v>18972</v>
      </c>
      <c r="AE410" s="283">
        <f t="shared" si="115"/>
        <v>20772.7</v>
      </c>
      <c r="AF410" s="283">
        <f t="shared" si="115"/>
        <v>22257.4</v>
      </c>
      <c r="AG410" s="20"/>
      <c r="AH410" s="20"/>
      <c r="AI410" s="103"/>
    </row>
    <row r="411" spans="1:35" s="76" customFormat="1" x14ac:dyDescent="0.25">
      <c r="A411" s="15"/>
      <c r="B411" s="62"/>
      <c r="C411" s="63"/>
      <c r="D411" s="63"/>
      <c r="E411" s="13"/>
      <c r="F411" s="13"/>
      <c r="G411" s="64"/>
      <c r="H411" s="64"/>
      <c r="I411" s="64"/>
      <c r="J411" s="64"/>
      <c r="K411" s="64"/>
      <c r="L411" s="57"/>
      <c r="M411" s="64"/>
      <c r="N411" s="57"/>
      <c r="O411" s="70"/>
      <c r="P411" s="64"/>
      <c r="Q411" s="65"/>
      <c r="R411" s="17"/>
      <c r="S411" s="17"/>
      <c r="T411" s="17"/>
      <c r="U411" s="17"/>
      <c r="V411" s="17"/>
      <c r="W411" s="17"/>
      <c r="X411" s="327" t="s">
        <v>648</v>
      </c>
      <c r="Y411" s="10" t="s">
        <v>61</v>
      </c>
      <c r="Z411" s="1" t="s">
        <v>16</v>
      </c>
      <c r="AA411" s="1" t="s">
        <v>28</v>
      </c>
      <c r="AB411" s="232" t="s">
        <v>774</v>
      </c>
      <c r="AC411" s="280"/>
      <c r="AD411" s="283">
        <f t="shared" si="114"/>
        <v>18972</v>
      </c>
      <c r="AE411" s="283">
        <f t="shared" si="115"/>
        <v>20772.7</v>
      </c>
      <c r="AF411" s="283">
        <f t="shared" si="115"/>
        <v>22257.4</v>
      </c>
      <c r="AG411" s="20"/>
      <c r="AH411" s="20"/>
      <c r="AI411" s="103"/>
    </row>
    <row r="412" spans="1:35" s="76" customFormat="1" ht="31.5" x14ac:dyDescent="0.25">
      <c r="A412" s="15"/>
      <c r="B412" s="62"/>
      <c r="C412" s="63"/>
      <c r="D412" s="63"/>
      <c r="E412" s="13"/>
      <c r="F412" s="13"/>
      <c r="G412" s="64"/>
      <c r="H412" s="64"/>
      <c r="I412" s="64"/>
      <c r="J412" s="64"/>
      <c r="K412" s="64"/>
      <c r="L412" s="57"/>
      <c r="M412" s="64"/>
      <c r="N412" s="57"/>
      <c r="O412" s="70"/>
      <c r="P412" s="64"/>
      <c r="Q412" s="65"/>
      <c r="R412" s="17"/>
      <c r="S412" s="17"/>
      <c r="T412" s="17"/>
      <c r="U412" s="17"/>
      <c r="V412" s="17"/>
      <c r="W412" s="17"/>
      <c r="X412" s="279" t="s">
        <v>58</v>
      </c>
      <c r="Y412" s="10" t="s">
        <v>61</v>
      </c>
      <c r="Z412" s="1" t="s">
        <v>16</v>
      </c>
      <c r="AA412" s="1" t="s">
        <v>28</v>
      </c>
      <c r="AB412" s="232" t="s">
        <v>774</v>
      </c>
      <c r="AC412" s="280">
        <v>600</v>
      </c>
      <c r="AD412" s="283">
        <f t="shared" si="114"/>
        <v>18972</v>
      </c>
      <c r="AE412" s="283">
        <f t="shared" si="115"/>
        <v>20772.7</v>
      </c>
      <c r="AF412" s="283">
        <f t="shared" si="115"/>
        <v>22257.4</v>
      </c>
      <c r="AG412" s="20"/>
      <c r="AH412" s="20"/>
      <c r="AI412" s="103"/>
    </row>
    <row r="413" spans="1:35" s="76" customFormat="1" x14ac:dyDescent="0.25">
      <c r="A413" s="15"/>
      <c r="B413" s="62"/>
      <c r="C413" s="63"/>
      <c r="D413" s="63"/>
      <c r="E413" s="13"/>
      <c r="F413" s="13"/>
      <c r="G413" s="64"/>
      <c r="H413" s="64"/>
      <c r="I413" s="64"/>
      <c r="J413" s="64"/>
      <c r="K413" s="64"/>
      <c r="L413" s="57"/>
      <c r="M413" s="64"/>
      <c r="N413" s="57"/>
      <c r="O413" s="70"/>
      <c r="P413" s="64"/>
      <c r="Q413" s="65"/>
      <c r="R413" s="17"/>
      <c r="S413" s="17"/>
      <c r="T413" s="17"/>
      <c r="U413" s="17"/>
      <c r="V413" s="17"/>
      <c r="W413" s="17"/>
      <c r="X413" s="279" t="s">
        <v>59</v>
      </c>
      <c r="Y413" s="10" t="s">
        <v>61</v>
      </c>
      <c r="Z413" s="1" t="s">
        <v>16</v>
      </c>
      <c r="AA413" s="1" t="s">
        <v>28</v>
      </c>
      <c r="AB413" s="232" t="s">
        <v>774</v>
      </c>
      <c r="AC413" s="280">
        <v>610</v>
      </c>
      <c r="AD413" s="283">
        <v>18972</v>
      </c>
      <c r="AE413" s="283">
        <v>20772.7</v>
      </c>
      <c r="AF413" s="283">
        <v>22257.4</v>
      </c>
      <c r="AG413" s="20"/>
      <c r="AH413" s="20"/>
      <c r="AI413" s="103"/>
    </row>
    <row r="414" spans="1:35" s="76" customFormat="1" x14ac:dyDescent="0.25">
      <c r="A414" s="15"/>
      <c r="B414" s="62"/>
      <c r="C414" s="63"/>
      <c r="D414" s="63"/>
      <c r="E414" s="13"/>
      <c r="F414" s="13"/>
      <c r="G414" s="64"/>
      <c r="H414" s="64"/>
      <c r="I414" s="64"/>
      <c r="J414" s="64"/>
      <c r="K414" s="64"/>
      <c r="L414" s="57"/>
      <c r="M414" s="64"/>
      <c r="N414" s="57"/>
      <c r="O414" s="70"/>
      <c r="P414" s="64"/>
      <c r="Q414" s="65"/>
      <c r="R414" s="17"/>
      <c r="S414" s="17"/>
      <c r="T414" s="17"/>
      <c r="U414" s="17"/>
      <c r="V414" s="17"/>
      <c r="W414" s="17"/>
      <c r="X414" s="267" t="s">
        <v>688</v>
      </c>
      <c r="Y414" s="10" t="s">
        <v>61</v>
      </c>
      <c r="Z414" s="247" t="s">
        <v>16</v>
      </c>
      <c r="AA414" s="247" t="s">
        <v>28</v>
      </c>
      <c r="AB414" s="296" t="s">
        <v>683</v>
      </c>
      <c r="AC414" s="238"/>
      <c r="AD414" s="283">
        <f>AD415</f>
        <v>6855.8</v>
      </c>
      <c r="AE414" s="283">
        <f t="shared" ref="AE414:AF418" si="116">AE415</f>
        <v>7513.1</v>
      </c>
      <c r="AF414" s="283">
        <f t="shared" si="116"/>
        <v>8064.9</v>
      </c>
      <c r="AG414" s="20"/>
      <c r="AH414" s="20"/>
      <c r="AI414" s="103"/>
    </row>
    <row r="415" spans="1:35" s="76" customFormat="1" ht="31.5" x14ac:dyDescent="0.25">
      <c r="A415" s="15"/>
      <c r="B415" s="62"/>
      <c r="C415" s="63"/>
      <c r="D415" s="63"/>
      <c r="E415" s="13"/>
      <c r="F415" s="13"/>
      <c r="G415" s="64"/>
      <c r="H415" s="64"/>
      <c r="I415" s="64"/>
      <c r="J415" s="64"/>
      <c r="K415" s="64"/>
      <c r="L415" s="57"/>
      <c r="M415" s="64"/>
      <c r="N415" s="57"/>
      <c r="O415" s="70"/>
      <c r="P415" s="64"/>
      <c r="Q415" s="65"/>
      <c r="R415" s="17"/>
      <c r="S415" s="17"/>
      <c r="T415" s="17"/>
      <c r="U415" s="17"/>
      <c r="V415" s="17"/>
      <c r="W415" s="17"/>
      <c r="X415" s="267" t="s">
        <v>511</v>
      </c>
      <c r="Y415" s="10" t="s">
        <v>61</v>
      </c>
      <c r="Z415" s="1" t="s">
        <v>16</v>
      </c>
      <c r="AA415" s="1" t="s">
        <v>28</v>
      </c>
      <c r="AB415" s="296" t="s">
        <v>684</v>
      </c>
      <c r="AC415" s="238"/>
      <c r="AD415" s="283">
        <f>AD416</f>
        <v>6855.8</v>
      </c>
      <c r="AE415" s="283">
        <f t="shared" si="116"/>
        <v>7513.1</v>
      </c>
      <c r="AF415" s="283">
        <f t="shared" si="116"/>
        <v>8064.9</v>
      </c>
      <c r="AG415" s="20"/>
      <c r="AH415" s="20"/>
      <c r="AI415" s="103"/>
    </row>
    <row r="416" spans="1:35" s="76" customFormat="1" ht="31.5" x14ac:dyDescent="0.25">
      <c r="A416" s="15"/>
      <c r="B416" s="62"/>
      <c r="C416" s="63"/>
      <c r="D416" s="63"/>
      <c r="E416" s="13"/>
      <c r="F416" s="13"/>
      <c r="G416" s="64"/>
      <c r="H416" s="64"/>
      <c r="I416" s="64"/>
      <c r="J416" s="64"/>
      <c r="K416" s="64"/>
      <c r="L416" s="57"/>
      <c r="M416" s="64"/>
      <c r="N416" s="57"/>
      <c r="O416" s="70"/>
      <c r="P416" s="64"/>
      <c r="Q416" s="65"/>
      <c r="R416" s="17"/>
      <c r="S416" s="17"/>
      <c r="T416" s="17"/>
      <c r="U416" s="17"/>
      <c r="V416" s="17"/>
      <c r="W416" s="17"/>
      <c r="X416" s="267" t="s">
        <v>687</v>
      </c>
      <c r="Y416" s="10" t="s">
        <v>61</v>
      </c>
      <c r="Z416" s="1" t="s">
        <v>16</v>
      </c>
      <c r="AA416" s="1" t="s">
        <v>28</v>
      </c>
      <c r="AB416" s="296" t="s">
        <v>685</v>
      </c>
      <c r="AC416" s="238"/>
      <c r="AD416" s="283">
        <f>AD417</f>
        <v>6855.8</v>
      </c>
      <c r="AE416" s="283">
        <f t="shared" si="116"/>
        <v>7513.1</v>
      </c>
      <c r="AF416" s="283">
        <f t="shared" si="116"/>
        <v>8064.9</v>
      </c>
      <c r="AG416" s="20"/>
      <c r="AH416" s="20"/>
      <c r="AI416" s="103"/>
    </row>
    <row r="417" spans="1:35" s="76" customFormat="1" x14ac:dyDescent="0.25">
      <c r="A417" s="15"/>
      <c r="B417" s="62"/>
      <c r="C417" s="63"/>
      <c r="D417" s="63"/>
      <c r="E417" s="13"/>
      <c r="F417" s="13"/>
      <c r="G417" s="64"/>
      <c r="H417" s="64"/>
      <c r="I417" s="64"/>
      <c r="J417" s="64"/>
      <c r="K417" s="64"/>
      <c r="L417" s="57"/>
      <c r="M417" s="64"/>
      <c r="N417" s="57"/>
      <c r="O417" s="70"/>
      <c r="P417" s="64"/>
      <c r="Q417" s="65"/>
      <c r="R417" s="17"/>
      <c r="S417" s="17"/>
      <c r="T417" s="17"/>
      <c r="U417" s="17"/>
      <c r="V417" s="17"/>
      <c r="W417" s="17"/>
      <c r="X417" s="398" t="s">
        <v>578</v>
      </c>
      <c r="Y417" s="10" t="s">
        <v>61</v>
      </c>
      <c r="Z417" s="1" t="s">
        <v>16</v>
      </c>
      <c r="AA417" s="1" t="s">
        <v>28</v>
      </c>
      <c r="AB417" s="296" t="s">
        <v>693</v>
      </c>
      <c r="AC417" s="238"/>
      <c r="AD417" s="283">
        <f>AD418</f>
        <v>6855.8</v>
      </c>
      <c r="AE417" s="283">
        <f t="shared" si="116"/>
        <v>7513.1</v>
      </c>
      <c r="AF417" s="283">
        <f t="shared" si="116"/>
        <v>8064.9</v>
      </c>
      <c r="AG417" s="20"/>
      <c r="AH417" s="20"/>
      <c r="AI417" s="103"/>
    </row>
    <row r="418" spans="1:35" s="76" customFormat="1" ht="31.5" x14ac:dyDescent="0.25">
      <c r="A418" s="15"/>
      <c r="B418" s="62"/>
      <c r="C418" s="63"/>
      <c r="D418" s="63"/>
      <c r="E418" s="13"/>
      <c r="F418" s="13"/>
      <c r="G418" s="64"/>
      <c r="H418" s="64"/>
      <c r="I418" s="64"/>
      <c r="J418" s="64"/>
      <c r="K418" s="64"/>
      <c r="L418" s="57"/>
      <c r="M418" s="64"/>
      <c r="N418" s="57"/>
      <c r="O418" s="70"/>
      <c r="P418" s="64"/>
      <c r="Q418" s="65"/>
      <c r="R418" s="17"/>
      <c r="S418" s="17"/>
      <c r="T418" s="17"/>
      <c r="U418" s="17"/>
      <c r="V418" s="17"/>
      <c r="W418" s="17"/>
      <c r="X418" s="279" t="s">
        <v>58</v>
      </c>
      <c r="Y418" s="10" t="s">
        <v>61</v>
      </c>
      <c r="Z418" s="1" t="s">
        <v>16</v>
      </c>
      <c r="AA418" s="1" t="s">
        <v>28</v>
      </c>
      <c r="AB418" s="296" t="s">
        <v>693</v>
      </c>
      <c r="AC418" s="238">
        <v>600</v>
      </c>
      <c r="AD418" s="283">
        <f>AD419</f>
        <v>6855.8</v>
      </c>
      <c r="AE418" s="283">
        <f t="shared" si="116"/>
        <v>7513.1</v>
      </c>
      <c r="AF418" s="283">
        <f t="shared" si="116"/>
        <v>8064.9</v>
      </c>
      <c r="AG418" s="20"/>
      <c r="AH418" s="20"/>
      <c r="AI418" s="103"/>
    </row>
    <row r="419" spans="1:35" s="76" customFormat="1" x14ac:dyDescent="0.25">
      <c r="A419" s="15"/>
      <c r="B419" s="62"/>
      <c r="C419" s="63"/>
      <c r="D419" s="63"/>
      <c r="E419" s="13"/>
      <c r="F419" s="13"/>
      <c r="G419" s="64"/>
      <c r="H419" s="64"/>
      <c r="I419" s="64"/>
      <c r="J419" s="64"/>
      <c r="K419" s="64"/>
      <c r="L419" s="57"/>
      <c r="M419" s="64"/>
      <c r="N419" s="57"/>
      <c r="O419" s="70"/>
      <c r="P419" s="64"/>
      <c r="Q419" s="65"/>
      <c r="R419" s="17"/>
      <c r="S419" s="17"/>
      <c r="T419" s="17"/>
      <c r="U419" s="17"/>
      <c r="V419" s="17"/>
      <c r="W419" s="17"/>
      <c r="X419" s="279" t="s">
        <v>59</v>
      </c>
      <c r="Y419" s="10" t="s">
        <v>61</v>
      </c>
      <c r="Z419" s="1" t="s">
        <v>16</v>
      </c>
      <c r="AA419" s="1" t="s">
        <v>28</v>
      </c>
      <c r="AB419" s="296" t="s">
        <v>693</v>
      </c>
      <c r="AC419" s="238">
        <v>610</v>
      </c>
      <c r="AD419" s="283">
        <v>6855.8</v>
      </c>
      <c r="AE419" s="283">
        <v>7513.1</v>
      </c>
      <c r="AF419" s="283">
        <v>8064.9</v>
      </c>
      <c r="AG419" s="20"/>
      <c r="AH419" s="20"/>
      <c r="AI419" s="103"/>
    </row>
    <row r="420" spans="1:35" s="61" customFormat="1" x14ac:dyDescent="0.25">
      <c r="A420" s="52"/>
      <c r="B420" s="53"/>
      <c r="C420" s="55"/>
      <c r="D420" s="56"/>
      <c r="E420" s="56"/>
      <c r="F420" s="56"/>
      <c r="G420" s="57"/>
      <c r="H420" s="57"/>
      <c r="I420" s="57"/>
      <c r="J420" s="57"/>
      <c r="K420" s="57"/>
      <c r="L420" s="57"/>
      <c r="M420" s="57"/>
      <c r="N420" s="57"/>
      <c r="O420" s="58"/>
      <c r="P420" s="57"/>
      <c r="Q420" s="59"/>
      <c r="R420" s="60"/>
      <c r="S420" s="60"/>
      <c r="T420" s="60"/>
      <c r="U420" s="60"/>
      <c r="V420" s="60"/>
      <c r="W420" s="60"/>
      <c r="X420" s="311" t="s">
        <v>90</v>
      </c>
      <c r="Y420" s="241" t="s">
        <v>61</v>
      </c>
      <c r="Z420" s="258" t="s">
        <v>35</v>
      </c>
      <c r="AA420" s="247"/>
      <c r="AB420" s="296"/>
      <c r="AC420" s="248"/>
      <c r="AD420" s="283">
        <f>AD421+AD428+AD440+AD433</f>
        <v>10310.200000000001</v>
      </c>
      <c r="AE420" s="283">
        <f t="shared" ref="AE420:AF420" si="117">AE421+AE428+AE440+AE433</f>
        <v>10310.200000000001</v>
      </c>
      <c r="AF420" s="283">
        <f t="shared" si="117"/>
        <v>10310.200000000001</v>
      </c>
      <c r="AG420" s="119"/>
      <c r="AH420" s="119"/>
      <c r="AI420" s="103"/>
    </row>
    <row r="421" spans="1:35" s="76" customFormat="1" x14ac:dyDescent="0.25">
      <c r="A421" s="15"/>
      <c r="B421" s="62"/>
      <c r="C421" s="63"/>
      <c r="D421" s="63"/>
      <c r="E421" s="13"/>
      <c r="F421" s="63"/>
      <c r="G421" s="64"/>
      <c r="H421" s="64"/>
      <c r="I421" s="64"/>
      <c r="J421" s="64"/>
      <c r="K421" s="64"/>
      <c r="L421" s="57"/>
      <c r="M421" s="64"/>
      <c r="N421" s="57"/>
      <c r="O421" s="29"/>
      <c r="P421" s="64"/>
      <c r="Q421" s="65"/>
      <c r="R421" s="17"/>
      <c r="S421" s="17"/>
      <c r="T421" s="17"/>
      <c r="U421" s="17"/>
      <c r="V421" s="17"/>
      <c r="W421" s="17"/>
      <c r="X421" s="267" t="s">
        <v>53</v>
      </c>
      <c r="Y421" s="246" t="s">
        <v>61</v>
      </c>
      <c r="Z421" s="247">
        <v>10</v>
      </c>
      <c r="AA421" s="247" t="s">
        <v>28</v>
      </c>
      <c r="AB421" s="295"/>
      <c r="AC421" s="243"/>
      <c r="AD421" s="283">
        <f>AD422</f>
        <v>9097.2000000000007</v>
      </c>
      <c r="AE421" s="283">
        <f>AE422</f>
        <v>9097.2000000000007</v>
      </c>
      <c r="AF421" s="283">
        <f>AF422</f>
        <v>9097.2000000000007</v>
      </c>
      <c r="AG421" s="20"/>
      <c r="AH421" s="20"/>
      <c r="AI421" s="103"/>
    </row>
    <row r="422" spans="1:35" s="76" customFormat="1" x14ac:dyDescent="0.25">
      <c r="A422" s="68"/>
      <c r="B422" s="62"/>
      <c r="C422" s="63"/>
      <c r="D422" s="63"/>
      <c r="E422" s="13"/>
      <c r="F422" s="63"/>
      <c r="G422" s="64"/>
      <c r="H422" s="64"/>
      <c r="I422" s="64"/>
      <c r="J422" s="64"/>
      <c r="K422" s="64"/>
      <c r="L422" s="57"/>
      <c r="M422" s="64"/>
      <c r="N422" s="57"/>
      <c r="O422" s="29"/>
      <c r="P422" s="64"/>
      <c r="Q422" s="65"/>
      <c r="R422" s="17"/>
      <c r="S422" s="17"/>
      <c r="T422" s="17"/>
      <c r="U422" s="17"/>
      <c r="V422" s="17"/>
      <c r="W422" s="17"/>
      <c r="X422" s="312" t="s">
        <v>281</v>
      </c>
      <c r="Y422" s="246" t="s">
        <v>61</v>
      </c>
      <c r="Z422" s="247">
        <v>10</v>
      </c>
      <c r="AA422" s="247" t="s">
        <v>28</v>
      </c>
      <c r="AB422" s="296" t="s">
        <v>105</v>
      </c>
      <c r="AC422" s="243"/>
      <c r="AD422" s="283">
        <f>AD424</f>
        <v>9097.2000000000007</v>
      </c>
      <c r="AE422" s="283">
        <f>AE424</f>
        <v>9097.2000000000007</v>
      </c>
      <c r="AF422" s="283">
        <f>AF424</f>
        <v>9097.2000000000007</v>
      </c>
      <c r="AG422" s="20"/>
      <c r="AH422" s="20"/>
      <c r="AI422" s="103"/>
    </row>
    <row r="423" spans="1:35" s="76" customFormat="1" x14ac:dyDescent="0.25">
      <c r="A423" s="68"/>
      <c r="B423" s="62"/>
      <c r="C423" s="63"/>
      <c r="D423" s="63"/>
      <c r="E423" s="13"/>
      <c r="F423" s="63"/>
      <c r="G423" s="64"/>
      <c r="H423" s="64"/>
      <c r="I423" s="64"/>
      <c r="J423" s="64"/>
      <c r="K423" s="64"/>
      <c r="L423" s="57"/>
      <c r="M423" s="64"/>
      <c r="N423" s="57"/>
      <c r="O423" s="29"/>
      <c r="P423" s="64"/>
      <c r="Q423" s="65"/>
      <c r="R423" s="17"/>
      <c r="S423" s="17"/>
      <c r="T423" s="17"/>
      <c r="U423" s="17"/>
      <c r="V423" s="17"/>
      <c r="W423" s="17"/>
      <c r="X423" s="312" t="s">
        <v>282</v>
      </c>
      <c r="Y423" s="246" t="s">
        <v>61</v>
      </c>
      <c r="Z423" s="247">
        <v>10</v>
      </c>
      <c r="AA423" s="247" t="s">
        <v>28</v>
      </c>
      <c r="AB423" s="296" t="s">
        <v>114</v>
      </c>
      <c r="AC423" s="243"/>
      <c r="AD423" s="283">
        <f>AD424</f>
        <v>9097.2000000000007</v>
      </c>
      <c r="AE423" s="283">
        <f>AE424</f>
        <v>9097.2000000000007</v>
      </c>
      <c r="AF423" s="283">
        <f>AF424</f>
        <v>9097.2000000000007</v>
      </c>
      <c r="AG423" s="20"/>
      <c r="AH423" s="20"/>
      <c r="AI423" s="103"/>
    </row>
    <row r="424" spans="1:35" s="76" customFormat="1" ht="31.5" x14ac:dyDescent="0.25">
      <c r="A424" s="68"/>
      <c r="B424" s="62"/>
      <c r="C424" s="63"/>
      <c r="D424" s="63"/>
      <c r="E424" s="13"/>
      <c r="F424" s="63"/>
      <c r="G424" s="64"/>
      <c r="H424" s="64"/>
      <c r="I424" s="64"/>
      <c r="J424" s="64"/>
      <c r="K424" s="64"/>
      <c r="L424" s="57"/>
      <c r="M424" s="64"/>
      <c r="N424" s="57"/>
      <c r="O424" s="29"/>
      <c r="P424" s="64"/>
      <c r="Q424" s="65"/>
      <c r="R424" s="17"/>
      <c r="S424" s="17"/>
      <c r="T424" s="17"/>
      <c r="U424" s="17"/>
      <c r="V424" s="17"/>
      <c r="W424" s="17"/>
      <c r="X424" s="312" t="s">
        <v>440</v>
      </c>
      <c r="Y424" s="246" t="s">
        <v>61</v>
      </c>
      <c r="Z424" s="247">
        <v>10</v>
      </c>
      <c r="AA424" s="247" t="s">
        <v>28</v>
      </c>
      <c r="AB424" s="296" t="s">
        <v>439</v>
      </c>
      <c r="AC424" s="243"/>
      <c r="AD424" s="283">
        <f t="shared" ref="AD424:AF426" si="118">AD425</f>
        <v>9097.2000000000007</v>
      </c>
      <c r="AE424" s="283">
        <f t="shared" si="118"/>
        <v>9097.2000000000007</v>
      </c>
      <c r="AF424" s="283">
        <f t="shared" si="118"/>
        <v>9097.2000000000007</v>
      </c>
      <c r="AG424" s="20"/>
      <c r="AH424" s="20"/>
      <c r="AI424" s="103"/>
    </row>
    <row r="425" spans="1:35" s="76" customFormat="1" ht="31.5" x14ac:dyDescent="0.25">
      <c r="A425" s="68"/>
      <c r="B425" s="62"/>
      <c r="C425" s="63"/>
      <c r="D425" s="63"/>
      <c r="E425" s="13"/>
      <c r="F425" s="63"/>
      <c r="G425" s="64"/>
      <c r="H425" s="64"/>
      <c r="I425" s="64"/>
      <c r="J425" s="64"/>
      <c r="K425" s="64"/>
      <c r="L425" s="57"/>
      <c r="M425" s="64"/>
      <c r="N425" s="57"/>
      <c r="O425" s="29"/>
      <c r="P425" s="64"/>
      <c r="Q425" s="65"/>
      <c r="R425" s="17"/>
      <c r="S425" s="17"/>
      <c r="T425" s="17"/>
      <c r="U425" s="17"/>
      <c r="V425" s="17"/>
      <c r="W425" s="17"/>
      <c r="X425" s="319" t="s">
        <v>283</v>
      </c>
      <c r="Y425" s="246" t="s">
        <v>61</v>
      </c>
      <c r="Z425" s="247">
        <v>10</v>
      </c>
      <c r="AA425" s="247" t="s">
        <v>28</v>
      </c>
      <c r="AB425" s="296" t="s">
        <v>438</v>
      </c>
      <c r="AC425" s="243"/>
      <c r="AD425" s="283">
        <f t="shared" si="118"/>
        <v>9097.2000000000007</v>
      </c>
      <c r="AE425" s="283">
        <f t="shared" si="118"/>
        <v>9097.2000000000007</v>
      </c>
      <c r="AF425" s="283">
        <f t="shared" si="118"/>
        <v>9097.2000000000007</v>
      </c>
      <c r="AG425" s="20"/>
      <c r="AH425" s="20"/>
      <c r="AI425" s="103"/>
    </row>
    <row r="426" spans="1:35" s="76" customFormat="1" x14ac:dyDescent="0.25">
      <c r="A426" s="69"/>
      <c r="B426" s="62"/>
      <c r="C426" s="63"/>
      <c r="D426" s="63"/>
      <c r="E426" s="13"/>
      <c r="F426" s="63"/>
      <c r="G426" s="64"/>
      <c r="I426" s="16"/>
      <c r="J426" s="16"/>
      <c r="K426" s="16"/>
      <c r="L426" s="57"/>
      <c r="M426" s="16"/>
      <c r="N426" s="57"/>
      <c r="O426" s="29"/>
      <c r="P426" s="64"/>
      <c r="Q426" s="65"/>
      <c r="R426" s="17"/>
      <c r="S426" s="17"/>
      <c r="T426" s="17"/>
      <c r="U426" s="17"/>
      <c r="V426" s="17"/>
      <c r="X426" s="267" t="s">
        <v>93</v>
      </c>
      <c r="Y426" s="246" t="s">
        <v>61</v>
      </c>
      <c r="Z426" s="247">
        <v>10</v>
      </c>
      <c r="AA426" s="247" t="s">
        <v>28</v>
      </c>
      <c r="AB426" s="296" t="s">
        <v>438</v>
      </c>
      <c r="AC426" s="248">
        <v>300</v>
      </c>
      <c r="AD426" s="283">
        <f t="shared" si="118"/>
        <v>9097.2000000000007</v>
      </c>
      <c r="AE426" s="283">
        <f t="shared" si="118"/>
        <v>9097.2000000000007</v>
      </c>
      <c r="AF426" s="283">
        <f t="shared" si="118"/>
        <v>9097.2000000000007</v>
      </c>
      <c r="AG426" s="20"/>
      <c r="AH426" s="20"/>
      <c r="AI426" s="103"/>
    </row>
    <row r="427" spans="1:35" x14ac:dyDescent="0.25">
      <c r="B427" s="62"/>
      <c r="C427" s="63"/>
      <c r="D427" s="63"/>
      <c r="E427" s="13"/>
      <c r="F427" s="13"/>
      <c r="G427" s="64"/>
      <c r="H427" s="64"/>
      <c r="I427" s="64"/>
      <c r="J427" s="64"/>
      <c r="K427" s="64"/>
      <c r="L427" s="57"/>
      <c r="M427" s="64"/>
      <c r="N427" s="57"/>
      <c r="O427" s="64"/>
      <c r="P427" s="64"/>
      <c r="Q427" s="65"/>
      <c r="R427" s="17"/>
      <c r="S427" s="17"/>
      <c r="T427" s="17"/>
      <c r="U427" s="17"/>
      <c r="V427" s="17"/>
      <c r="W427" s="17"/>
      <c r="X427" s="267" t="s">
        <v>39</v>
      </c>
      <c r="Y427" s="246" t="s">
        <v>61</v>
      </c>
      <c r="Z427" s="247">
        <v>10</v>
      </c>
      <c r="AA427" s="247" t="s">
        <v>28</v>
      </c>
      <c r="AB427" s="296" t="s">
        <v>438</v>
      </c>
      <c r="AC427" s="248">
        <v>320</v>
      </c>
      <c r="AD427" s="283">
        <v>9097.2000000000007</v>
      </c>
      <c r="AE427" s="283">
        <v>9097.2000000000007</v>
      </c>
      <c r="AF427" s="283">
        <v>9097.2000000000007</v>
      </c>
      <c r="AG427" s="20"/>
      <c r="AH427" s="20"/>
      <c r="AI427" s="103"/>
    </row>
    <row r="428" spans="1:35" x14ac:dyDescent="0.25">
      <c r="B428" s="62"/>
      <c r="C428" s="63"/>
      <c r="D428" s="63"/>
      <c r="E428" s="13"/>
      <c r="F428" s="13"/>
      <c r="G428" s="64"/>
      <c r="H428" s="64"/>
      <c r="I428" s="64"/>
      <c r="J428" s="64"/>
      <c r="K428" s="64"/>
      <c r="L428" s="57"/>
      <c r="M428" s="64"/>
      <c r="N428" s="57"/>
      <c r="O428" s="64"/>
      <c r="P428" s="64"/>
      <c r="Q428" s="65"/>
      <c r="R428" s="17"/>
      <c r="S428" s="17"/>
      <c r="T428" s="17"/>
      <c r="U428" s="17"/>
      <c r="V428" s="17"/>
      <c r="W428" s="17"/>
      <c r="X428" s="267" t="s">
        <v>56</v>
      </c>
      <c r="Y428" s="246" t="s">
        <v>61</v>
      </c>
      <c r="Z428" s="247">
        <v>10</v>
      </c>
      <c r="AA428" s="247" t="s">
        <v>7</v>
      </c>
      <c r="AB428" s="295"/>
      <c r="AC428" s="248"/>
      <c r="AD428" s="283">
        <f>AD429</f>
        <v>349</v>
      </c>
      <c r="AE428" s="283">
        <f t="shared" ref="AE428:AF431" si="119">AE429</f>
        <v>349</v>
      </c>
      <c r="AF428" s="283">
        <f t="shared" si="119"/>
        <v>349</v>
      </c>
      <c r="AG428" s="20"/>
      <c r="AH428" s="20"/>
      <c r="AI428" s="103"/>
    </row>
    <row r="429" spans="1:35" x14ac:dyDescent="0.25">
      <c r="B429" s="62"/>
      <c r="C429" s="63"/>
      <c r="D429" s="63"/>
      <c r="E429" s="13"/>
      <c r="F429" s="13"/>
      <c r="G429" s="64"/>
      <c r="H429" s="64"/>
      <c r="I429" s="64"/>
      <c r="J429" s="64"/>
      <c r="K429" s="64"/>
      <c r="L429" s="57"/>
      <c r="M429" s="64"/>
      <c r="N429" s="57"/>
      <c r="O429" s="64"/>
      <c r="P429" s="64"/>
      <c r="Q429" s="65"/>
      <c r="R429" s="17"/>
      <c r="S429" s="17"/>
      <c r="T429" s="17"/>
      <c r="U429" s="17"/>
      <c r="V429" s="17"/>
      <c r="W429" s="17"/>
      <c r="X429" s="267" t="s">
        <v>317</v>
      </c>
      <c r="Y429" s="246" t="s">
        <v>61</v>
      </c>
      <c r="Z429" s="247">
        <v>10</v>
      </c>
      <c r="AA429" s="247" t="s">
        <v>7</v>
      </c>
      <c r="AB429" s="300" t="s">
        <v>133</v>
      </c>
      <c r="AC429" s="338"/>
      <c r="AD429" s="283">
        <f>AD430</f>
        <v>349</v>
      </c>
      <c r="AE429" s="283">
        <f t="shared" si="119"/>
        <v>349</v>
      </c>
      <c r="AF429" s="283">
        <f t="shared" si="119"/>
        <v>349</v>
      </c>
      <c r="AG429" s="20"/>
      <c r="AH429" s="20"/>
      <c r="AI429" s="103"/>
    </row>
    <row r="430" spans="1:35" x14ac:dyDescent="0.25">
      <c r="B430" s="62"/>
      <c r="C430" s="63"/>
      <c r="D430" s="63"/>
      <c r="E430" s="13"/>
      <c r="F430" s="13"/>
      <c r="G430" s="64"/>
      <c r="H430" s="64"/>
      <c r="I430" s="64"/>
      <c r="J430" s="64"/>
      <c r="K430" s="64"/>
      <c r="L430" s="57"/>
      <c r="M430" s="64"/>
      <c r="N430" s="57"/>
      <c r="O430" s="64"/>
      <c r="P430" s="64"/>
      <c r="Q430" s="65"/>
      <c r="R430" s="17"/>
      <c r="S430" s="17"/>
      <c r="T430" s="17"/>
      <c r="U430" s="17"/>
      <c r="V430" s="17"/>
      <c r="W430" s="17"/>
      <c r="X430" s="319" t="s">
        <v>566</v>
      </c>
      <c r="Y430" s="246" t="s">
        <v>61</v>
      </c>
      <c r="Z430" s="247">
        <v>10</v>
      </c>
      <c r="AA430" s="247" t="s">
        <v>7</v>
      </c>
      <c r="AB430" s="296" t="s">
        <v>565</v>
      </c>
      <c r="AC430" s="338"/>
      <c r="AD430" s="283">
        <f>AD431</f>
        <v>349</v>
      </c>
      <c r="AE430" s="283">
        <f t="shared" si="119"/>
        <v>349</v>
      </c>
      <c r="AF430" s="283">
        <f t="shared" si="119"/>
        <v>349</v>
      </c>
      <c r="AG430" s="20"/>
      <c r="AH430" s="20"/>
      <c r="AI430" s="103"/>
    </row>
    <row r="431" spans="1:35" x14ac:dyDescent="0.25">
      <c r="B431" s="62"/>
      <c r="C431" s="63"/>
      <c r="D431" s="63"/>
      <c r="E431" s="13"/>
      <c r="F431" s="13"/>
      <c r="G431" s="64"/>
      <c r="H431" s="64"/>
      <c r="I431" s="64"/>
      <c r="J431" s="64"/>
      <c r="K431" s="64"/>
      <c r="L431" s="57"/>
      <c r="M431" s="64"/>
      <c r="N431" s="57"/>
      <c r="O431" s="64"/>
      <c r="P431" s="64"/>
      <c r="Q431" s="65"/>
      <c r="R431" s="17"/>
      <c r="S431" s="17"/>
      <c r="T431" s="17"/>
      <c r="U431" s="17"/>
      <c r="V431" s="17"/>
      <c r="W431" s="17"/>
      <c r="X431" s="267" t="s">
        <v>93</v>
      </c>
      <c r="Y431" s="246" t="s">
        <v>61</v>
      </c>
      <c r="Z431" s="247">
        <v>10</v>
      </c>
      <c r="AA431" s="247" t="s">
        <v>7</v>
      </c>
      <c r="AB431" s="296" t="s">
        <v>565</v>
      </c>
      <c r="AC431" s="248">
        <v>300</v>
      </c>
      <c r="AD431" s="283">
        <f>AD432</f>
        <v>349</v>
      </c>
      <c r="AE431" s="283">
        <f t="shared" si="119"/>
        <v>349</v>
      </c>
      <c r="AF431" s="283">
        <f t="shared" si="119"/>
        <v>349</v>
      </c>
      <c r="AG431" s="20"/>
      <c r="AH431" s="20"/>
      <c r="AI431" s="103"/>
    </row>
    <row r="432" spans="1:35" x14ac:dyDescent="0.25">
      <c r="B432" s="62"/>
      <c r="C432" s="63"/>
      <c r="D432" s="63"/>
      <c r="E432" s="13"/>
      <c r="F432" s="13"/>
      <c r="G432" s="64"/>
      <c r="H432" s="64"/>
      <c r="I432" s="64"/>
      <c r="J432" s="64"/>
      <c r="K432" s="64"/>
      <c r="L432" s="57"/>
      <c r="M432" s="64"/>
      <c r="N432" s="57"/>
      <c r="O432" s="64"/>
      <c r="P432" s="64"/>
      <c r="Q432" s="65"/>
      <c r="R432" s="17"/>
      <c r="S432" s="17"/>
      <c r="T432" s="17"/>
      <c r="U432" s="17"/>
      <c r="V432" s="17"/>
      <c r="W432" s="17"/>
      <c r="X432" s="215" t="s">
        <v>127</v>
      </c>
      <c r="Y432" s="246" t="s">
        <v>61</v>
      </c>
      <c r="Z432" s="247">
        <v>10</v>
      </c>
      <c r="AA432" s="247" t="s">
        <v>7</v>
      </c>
      <c r="AB432" s="296" t="s">
        <v>565</v>
      </c>
      <c r="AC432" s="248">
        <v>310</v>
      </c>
      <c r="AD432" s="283">
        <v>349</v>
      </c>
      <c r="AE432" s="283">
        <v>349</v>
      </c>
      <c r="AF432" s="283">
        <v>349</v>
      </c>
      <c r="AG432" s="20"/>
      <c r="AH432" s="20"/>
      <c r="AI432" s="103"/>
    </row>
    <row r="433" spans="1:35" x14ac:dyDescent="0.25">
      <c r="B433" s="62"/>
      <c r="C433" s="63"/>
      <c r="D433" s="63"/>
      <c r="E433" s="13"/>
      <c r="F433" s="13"/>
      <c r="G433" s="64"/>
      <c r="H433" s="64"/>
      <c r="I433" s="64"/>
      <c r="J433" s="64"/>
      <c r="K433" s="64"/>
      <c r="L433" s="57"/>
      <c r="M433" s="64"/>
      <c r="N433" s="57"/>
      <c r="O433" s="64"/>
      <c r="P433" s="64"/>
      <c r="Q433" s="65"/>
      <c r="R433" s="17"/>
      <c r="S433" s="17"/>
      <c r="T433" s="17"/>
      <c r="U433" s="17"/>
      <c r="V433" s="17"/>
      <c r="W433" s="17"/>
      <c r="X433" s="267" t="s">
        <v>30</v>
      </c>
      <c r="Y433" s="246" t="s">
        <v>61</v>
      </c>
      <c r="Z433" s="247">
        <v>10</v>
      </c>
      <c r="AA433" s="247" t="s">
        <v>47</v>
      </c>
      <c r="AB433" s="296"/>
      <c r="AC433" s="248"/>
      <c r="AD433" s="283">
        <f>AD434</f>
        <v>724</v>
      </c>
      <c r="AE433" s="283">
        <f>AE434</f>
        <v>724</v>
      </c>
      <c r="AF433" s="283">
        <f>AF434</f>
        <v>724</v>
      </c>
      <c r="AG433" s="20"/>
      <c r="AH433" s="20"/>
      <c r="AI433" s="103"/>
    </row>
    <row r="434" spans="1:35" x14ac:dyDescent="0.25">
      <c r="B434" s="62"/>
      <c r="C434" s="63"/>
      <c r="D434" s="63"/>
      <c r="E434" s="13"/>
      <c r="F434" s="13"/>
      <c r="G434" s="64"/>
      <c r="H434" s="64"/>
      <c r="I434" s="64"/>
      <c r="J434" s="64"/>
      <c r="K434" s="64"/>
      <c r="L434" s="57"/>
      <c r="M434" s="64"/>
      <c r="N434" s="57"/>
      <c r="O434" s="64"/>
      <c r="P434" s="64"/>
      <c r="Q434" s="65"/>
      <c r="R434" s="17"/>
      <c r="S434" s="17"/>
      <c r="T434" s="17"/>
      <c r="U434" s="17"/>
      <c r="V434" s="17"/>
      <c r="W434" s="17"/>
      <c r="X434" s="313" t="s">
        <v>251</v>
      </c>
      <c r="Y434" s="246" t="s">
        <v>61</v>
      </c>
      <c r="Z434" s="247">
        <v>10</v>
      </c>
      <c r="AA434" s="247" t="s">
        <v>47</v>
      </c>
      <c r="AB434" s="295" t="s">
        <v>96</v>
      </c>
      <c r="AC434" s="248"/>
      <c r="AD434" s="283">
        <f t="shared" ref="AD434:AF437" si="120">AD435</f>
        <v>724</v>
      </c>
      <c r="AE434" s="283">
        <f t="shared" si="120"/>
        <v>724</v>
      </c>
      <c r="AF434" s="283">
        <f t="shared" si="120"/>
        <v>724</v>
      </c>
      <c r="AG434" s="20"/>
      <c r="AH434" s="20"/>
      <c r="AI434" s="103"/>
    </row>
    <row r="435" spans="1:35" x14ac:dyDescent="0.25">
      <c r="B435" s="62"/>
      <c r="C435" s="63"/>
      <c r="D435" s="63"/>
      <c r="E435" s="13"/>
      <c r="F435" s="13"/>
      <c r="G435" s="64"/>
      <c r="H435" s="64"/>
      <c r="I435" s="64"/>
      <c r="J435" s="64"/>
      <c r="K435" s="64"/>
      <c r="L435" s="57"/>
      <c r="M435" s="64"/>
      <c r="N435" s="57"/>
      <c r="O435" s="64"/>
      <c r="P435" s="64"/>
      <c r="Q435" s="65"/>
      <c r="R435" s="17"/>
      <c r="S435" s="17"/>
      <c r="T435" s="17"/>
      <c r="U435" s="17"/>
      <c r="V435" s="17"/>
      <c r="W435" s="17"/>
      <c r="X435" s="313" t="s">
        <v>488</v>
      </c>
      <c r="Y435" s="246" t="s">
        <v>61</v>
      </c>
      <c r="Z435" s="247">
        <v>10</v>
      </c>
      <c r="AA435" s="247" t="s">
        <v>47</v>
      </c>
      <c r="AB435" s="295" t="s">
        <v>113</v>
      </c>
      <c r="AC435" s="248"/>
      <c r="AD435" s="283">
        <f>AD436</f>
        <v>724</v>
      </c>
      <c r="AE435" s="283">
        <f>AE436</f>
        <v>724</v>
      </c>
      <c r="AF435" s="283">
        <f>AF436</f>
        <v>724</v>
      </c>
      <c r="AG435" s="20"/>
      <c r="AH435" s="20"/>
      <c r="AI435" s="103"/>
    </row>
    <row r="436" spans="1:35" ht="31.5" x14ac:dyDescent="0.25">
      <c r="B436" s="62"/>
      <c r="C436" s="63"/>
      <c r="D436" s="63"/>
      <c r="E436" s="13"/>
      <c r="F436" s="13"/>
      <c r="G436" s="64"/>
      <c r="H436" s="64"/>
      <c r="I436" s="64"/>
      <c r="J436" s="64"/>
      <c r="K436" s="64"/>
      <c r="L436" s="57"/>
      <c r="M436" s="64"/>
      <c r="N436" s="57"/>
      <c r="O436" s="64"/>
      <c r="P436" s="64"/>
      <c r="Q436" s="65"/>
      <c r="R436" s="17"/>
      <c r="S436" s="17"/>
      <c r="T436" s="17"/>
      <c r="U436" s="17"/>
      <c r="V436" s="17"/>
      <c r="W436" s="17"/>
      <c r="X436" s="313" t="s">
        <v>255</v>
      </c>
      <c r="Y436" s="246" t="s">
        <v>61</v>
      </c>
      <c r="Z436" s="247">
        <v>10</v>
      </c>
      <c r="AA436" s="247" t="s">
        <v>47</v>
      </c>
      <c r="AB436" s="296" t="s">
        <v>421</v>
      </c>
      <c r="AC436" s="248"/>
      <c r="AD436" s="283">
        <f t="shared" si="120"/>
        <v>724</v>
      </c>
      <c r="AE436" s="283">
        <f t="shared" si="120"/>
        <v>724</v>
      </c>
      <c r="AF436" s="283">
        <f t="shared" si="120"/>
        <v>724</v>
      </c>
      <c r="AG436" s="20"/>
      <c r="AH436" s="20"/>
      <c r="AI436" s="103"/>
    </row>
    <row r="437" spans="1:35" ht="47.25" x14ac:dyDescent="0.25">
      <c r="B437" s="62"/>
      <c r="C437" s="63"/>
      <c r="D437" s="63"/>
      <c r="E437" s="13"/>
      <c r="F437" s="13"/>
      <c r="G437" s="64"/>
      <c r="H437" s="64"/>
      <c r="I437" s="64"/>
      <c r="J437" s="64"/>
      <c r="K437" s="64"/>
      <c r="L437" s="57"/>
      <c r="M437" s="64"/>
      <c r="N437" s="57"/>
      <c r="O437" s="64"/>
      <c r="P437" s="64"/>
      <c r="Q437" s="65"/>
      <c r="R437" s="17"/>
      <c r="S437" s="17"/>
      <c r="T437" s="17"/>
      <c r="U437" s="17"/>
      <c r="V437" s="17"/>
      <c r="W437" s="17"/>
      <c r="X437" s="317" t="s">
        <v>252</v>
      </c>
      <c r="Y437" s="246" t="s">
        <v>61</v>
      </c>
      <c r="Z437" s="247">
        <v>10</v>
      </c>
      <c r="AA437" s="247" t="s">
        <v>47</v>
      </c>
      <c r="AB437" s="296" t="s">
        <v>441</v>
      </c>
      <c r="AC437" s="248"/>
      <c r="AD437" s="283">
        <f>AD438</f>
        <v>724</v>
      </c>
      <c r="AE437" s="283">
        <f t="shared" si="120"/>
        <v>724</v>
      </c>
      <c r="AF437" s="283">
        <f t="shared" si="120"/>
        <v>724</v>
      </c>
      <c r="AG437" s="20"/>
      <c r="AH437" s="20"/>
      <c r="AI437" s="103"/>
    </row>
    <row r="438" spans="1:35" ht="47.25" x14ac:dyDescent="0.25">
      <c r="B438" s="62"/>
      <c r="C438" s="63"/>
      <c r="D438" s="63"/>
      <c r="E438" s="13"/>
      <c r="F438" s="13"/>
      <c r="G438" s="64"/>
      <c r="H438" s="64"/>
      <c r="I438" s="64"/>
      <c r="J438" s="64"/>
      <c r="K438" s="64"/>
      <c r="L438" s="57"/>
      <c r="M438" s="64"/>
      <c r="N438" s="57"/>
      <c r="O438" s="64"/>
      <c r="P438" s="64"/>
      <c r="Q438" s="65"/>
      <c r="R438" s="17"/>
      <c r="S438" s="17"/>
      <c r="T438" s="17"/>
      <c r="U438" s="17"/>
      <c r="V438" s="17"/>
      <c r="W438" s="17"/>
      <c r="X438" s="267" t="s">
        <v>40</v>
      </c>
      <c r="Y438" s="246" t="s">
        <v>61</v>
      </c>
      <c r="Z438" s="247">
        <v>10</v>
      </c>
      <c r="AA438" s="247" t="s">
        <v>47</v>
      </c>
      <c r="AB438" s="296" t="s">
        <v>441</v>
      </c>
      <c r="AC438" s="248">
        <v>100</v>
      </c>
      <c r="AD438" s="283">
        <f>AD439</f>
        <v>724</v>
      </c>
      <c r="AE438" s="283">
        <f>AE439</f>
        <v>724</v>
      </c>
      <c r="AF438" s="283">
        <f>AF439</f>
        <v>724</v>
      </c>
      <c r="AG438" s="20"/>
      <c r="AH438" s="20"/>
      <c r="AI438" s="103"/>
    </row>
    <row r="439" spans="1:35" x14ac:dyDescent="0.25">
      <c r="B439" s="62"/>
      <c r="C439" s="63"/>
      <c r="D439" s="63"/>
      <c r="E439" s="13"/>
      <c r="F439" s="13"/>
      <c r="G439" s="64"/>
      <c r="H439" s="64"/>
      <c r="I439" s="64"/>
      <c r="J439" s="64"/>
      <c r="K439" s="64"/>
      <c r="L439" s="57"/>
      <c r="M439" s="64"/>
      <c r="N439" s="57"/>
      <c r="O439" s="64"/>
      <c r="P439" s="64"/>
      <c r="Q439" s="65"/>
      <c r="R439" s="17"/>
      <c r="S439" s="17"/>
      <c r="T439" s="17"/>
      <c r="U439" s="17"/>
      <c r="V439" s="17"/>
      <c r="W439" s="17"/>
      <c r="X439" s="267" t="s">
        <v>65</v>
      </c>
      <c r="Y439" s="246" t="s">
        <v>61</v>
      </c>
      <c r="Z439" s="247">
        <v>10</v>
      </c>
      <c r="AA439" s="247" t="s">
        <v>47</v>
      </c>
      <c r="AB439" s="296" t="s">
        <v>441</v>
      </c>
      <c r="AC439" s="248">
        <v>110</v>
      </c>
      <c r="AD439" s="283">
        <v>724</v>
      </c>
      <c r="AE439" s="283">
        <v>724</v>
      </c>
      <c r="AF439" s="283">
        <v>724</v>
      </c>
      <c r="AG439" s="20"/>
      <c r="AH439" s="20"/>
      <c r="AI439" s="103"/>
    </row>
    <row r="440" spans="1:35" x14ac:dyDescent="0.25">
      <c r="A440" s="67"/>
      <c r="B440" s="62"/>
      <c r="C440" s="63"/>
      <c r="D440" s="63"/>
      <c r="E440" s="13"/>
      <c r="F440" s="13"/>
      <c r="G440" s="64"/>
      <c r="H440" s="64"/>
      <c r="I440" s="64"/>
      <c r="J440" s="64"/>
      <c r="K440" s="64"/>
      <c r="L440" s="57"/>
      <c r="M440" s="64"/>
      <c r="N440" s="57"/>
      <c r="O440" s="70"/>
      <c r="P440" s="64"/>
      <c r="Q440" s="65"/>
      <c r="R440" s="87"/>
      <c r="S440" s="65"/>
      <c r="T440" s="65"/>
      <c r="U440" s="65"/>
      <c r="V440" s="65"/>
      <c r="W440" s="65"/>
      <c r="X440" s="267" t="s">
        <v>32</v>
      </c>
      <c r="Y440" s="246" t="s">
        <v>61</v>
      </c>
      <c r="Z440" s="247">
        <v>10</v>
      </c>
      <c r="AA440" s="247" t="s">
        <v>91</v>
      </c>
      <c r="AB440" s="295"/>
      <c r="AC440" s="272"/>
      <c r="AD440" s="283">
        <f t="shared" ref="AD440:AF441" si="121">AD441</f>
        <v>140</v>
      </c>
      <c r="AE440" s="283">
        <f t="shared" si="121"/>
        <v>140</v>
      </c>
      <c r="AF440" s="283">
        <f t="shared" si="121"/>
        <v>140</v>
      </c>
      <c r="AG440" s="20"/>
      <c r="AH440" s="20"/>
      <c r="AI440" s="103"/>
    </row>
    <row r="441" spans="1:35" x14ac:dyDescent="0.25">
      <c r="B441" s="62"/>
      <c r="C441" s="63"/>
      <c r="D441" s="63"/>
      <c r="E441" s="13"/>
      <c r="F441" s="13"/>
      <c r="G441" s="64"/>
      <c r="H441" s="64"/>
      <c r="I441" s="64"/>
      <c r="J441" s="64"/>
      <c r="K441" s="64"/>
      <c r="L441" s="64"/>
      <c r="M441" s="64"/>
      <c r="N441" s="64"/>
      <c r="O441" s="70"/>
      <c r="P441" s="64"/>
      <c r="Q441" s="65"/>
      <c r="R441" s="87"/>
      <c r="S441" s="65"/>
      <c r="T441" s="65"/>
      <c r="U441" s="65"/>
      <c r="V441" s="65"/>
      <c r="W441" s="65"/>
      <c r="X441" s="312" t="s">
        <v>281</v>
      </c>
      <c r="Y441" s="246" t="s">
        <v>61</v>
      </c>
      <c r="Z441" s="247">
        <v>10</v>
      </c>
      <c r="AA441" s="247" t="s">
        <v>91</v>
      </c>
      <c r="AB441" s="296" t="s">
        <v>105</v>
      </c>
      <c r="AC441" s="272"/>
      <c r="AD441" s="283">
        <f>AD442</f>
        <v>140</v>
      </c>
      <c r="AE441" s="283">
        <f t="shared" si="121"/>
        <v>140</v>
      </c>
      <c r="AF441" s="283">
        <f t="shared" si="121"/>
        <v>140</v>
      </c>
      <c r="AG441" s="20"/>
      <c r="AH441" s="20"/>
      <c r="AI441" s="103"/>
    </row>
    <row r="442" spans="1:35" ht="31.5" x14ac:dyDescent="0.25">
      <c r="B442" s="62"/>
      <c r="C442" s="63"/>
      <c r="D442" s="63"/>
      <c r="E442" s="13"/>
      <c r="F442" s="13"/>
      <c r="G442" s="64"/>
      <c r="H442" s="64"/>
      <c r="I442" s="64"/>
      <c r="J442" s="64"/>
      <c r="K442" s="64"/>
      <c r="L442" s="64"/>
      <c r="M442" s="64"/>
      <c r="N442" s="64"/>
      <c r="O442" s="70"/>
      <c r="P442" s="64"/>
      <c r="Q442" s="65"/>
      <c r="R442" s="87"/>
      <c r="S442" s="65"/>
      <c r="T442" s="65"/>
      <c r="U442" s="65"/>
      <c r="V442" s="65"/>
      <c r="W442" s="65"/>
      <c r="X442" s="312" t="s">
        <v>328</v>
      </c>
      <c r="Y442" s="246" t="s">
        <v>61</v>
      </c>
      <c r="Z442" s="247">
        <v>10</v>
      </c>
      <c r="AA442" s="247" t="s">
        <v>91</v>
      </c>
      <c r="AB442" s="296" t="s">
        <v>492</v>
      </c>
      <c r="AC442" s="272"/>
      <c r="AD442" s="283">
        <f>AD443</f>
        <v>140</v>
      </c>
      <c r="AE442" s="283">
        <f>AE443</f>
        <v>140</v>
      </c>
      <c r="AF442" s="283">
        <f>AF443</f>
        <v>140</v>
      </c>
      <c r="AG442" s="20"/>
      <c r="AH442" s="20"/>
      <c r="AI442" s="103"/>
    </row>
    <row r="443" spans="1:35" x14ac:dyDescent="0.25">
      <c r="B443" s="62"/>
      <c r="C443" s="63"/>
      <c r="D443" s="63"/>
      <c r="E443" s="13"/>
      <c r="F443" s="13"/>
      <c r="G443" s="64"/>
      <c r="H443" s="64"/>
      <c r="I443" s="64"/>
      <c r="J443" s="64"/>
      <c r="K443" s="64"/>
      <c r="L443" s="64"/>
      <c r="M443" s="64"/>
      <c r="N443" s="64"/>
      <c r="O443" s="70"/>
      <c r="P443" s="64"/>
      <c r="Q443" s="65"/>
      <c r="R443" s="87"/>
      <c r="S443" s="65"/>
      <c r="T443" s="65"/>
      <c r="U443" s="65"/>
      <c r="V443" s="65"/>
      <c r="W443" s="65"/>
      <c r="X443" s="324" t="s">
        <v>494</v>
      </c>
      <c r="Y443" s="246" t="s">
        <v>61</v>
      </c>
      <c r="Z443" s="247">
        <v>10</v>
      </c>
      <c r="AA443" s="247" t="s">
        <v>91</v>
      </c>
      <c r="AB443" s="296" t="s">
        <v>493</v>
      </c>
      <c r="AC443" s="272"/>
      <c r="AD443" s="283">
        <f>AD447+AD444</f>
        <v>140</v>
      </c>
      <c r="AE443" s="283">
        <f>AE447+AE444</f>
        <v>140</v>
      </c>
      <c r="AF443" s="283">
        <f>AF447+AF444</f>
        <v>140</v>
      </c>
      <c r="AG443" s="20"/>
      <c r="AH443" s="20"/>
      <c r="AI443" s="103"/>
    </row>
    <row r="444" spans="1:35" x14ac:dyDescent="0.25">
      <c r="B444" s="62"/>
      <c r="C444" s="63"/>
      <c r="D444" s="63"/>
      <c r="E444" s="13"/>
      <c r="F444" s="13"/>
      <c r="G444" s="64"/>
      <c r="H444" s="64"/>
      <c r="I444" s="64"/>
      <c r="J444" s="64"/>
      <c r="K444" s="64"/>
      <c r="L444" s="64"/>
      <c r="M444" s="64"/>
      <c r="N444" s="64"/>
      <c r="O444" s="70"/>
      <c r="P444" s="64"/>
      <c r="Q444" s="65"/>
      <c r="R444" s="87"/>
      <c r="S444" s="65"/>
      <c r="T444" s="65"/>
      <c r="U444" s="65"/>
      <c r="V444" s="65"/>
      <c r="W444" s="65"/>
      <c r="X444" s="317" t="s">
        <v>549</v>
      </c>
      <c r="Y444" s="246" t="s">
        <v>61</v>
      </c>
      <c r="Z444" s="247">
        <v>10</v>
      </c>
      <c r="AA444" s="247" t="s">
        <v>91</v>
      </c>
      <c r="AB444" s="296" t="s">
        <v>550</v>
      </c>
      <c r="AC444" s="341"/>
      <c r="AD444" s="268">
        <f t="shared" ref="AD444:AF445" si="122">AD445</f>
        <v>70</v>
      </c>
      <c r="AE444" s="268">
        <f t="shared" si="122"/>
        <v>70</v>
      </c>
      <c r="AF444" s="268">
        <f t="shared" si="122"/>
        <v>70</v>
      </c>
      <c r="AG444" s="20"/>
      <c r="AH444" s="20"/>
      <c r="AI444" s="103"/>
    </row>
    <row r="445" spans="1:35" ht="31.5" x14ac:dyDescent="0.25">
      <c r="B445" s="62"/>
      <c r="C445" s="63"/>
      <c r="D445" s="63"/>
      <c r="E445" s="13"/>
      <c r="F445" s="13"/>
      <c r="G445" s="64"/>
      <c r="H445" s="64"/>
      <c r="I445" s="64"/>
      <c r="J445" s="64"/>
      <c r="K445" s="64"/>
      <c r="L445" s="64"/>
      <c r="M445" s="64"/>
      <c r="N445" s="64"/>
      <c r="O445" s="70"/>
      <c r="P445" s="64"/>
      <c r="Q445" s="65"/>
      <c r="R445" s="87"/>
      <c r="S445" s="65"/>
      <c r="T445" s="65"/>
      <c r="U445" s="65"/>
      <c r="V445" s="65"/>
      <c r="W445" s="65"/>
      <c r="X445" s="314" t="s">
        <v>58</v>
      </c>
      <c r="Y445" s="246" t="s">
        <v>61</v>
      </c>
      <c r="Z445" s="247">
        <v>10</v>
      </c>
      <c r="AA445" s="247" t="s">
        <v>91</v>
      </c>
      <c r="AB445" s="296" t="s">
        <v>550</v>
      </c>
      <c r="AC445" s="341">
        <v>600</v>
      </c>
      <c r="AD445" s="268">
        <f t="shared" si="122"/>
        <v>70</v>
      </c>
      <c r="AE445" s="268">
        <f t="shared" si="122"/>
        <v>70</v>
      </c>
      <c r="AF445" s="268">
        <f t="shared" si="122"/>
        <v>70</v>
      </c>
      <c r="AG445" s="20"/>
      <c r="AH445" s="20"/>
      <c r="AI445" s="103"/>
    </row>
    <row r="446" spans="1:35" ht="47.25" x14ac:dyDescent="0.25">
      <c r="B446" s="62"/>
      <c r="C446" s="63"/>
      <c r="D446" s="63"/>
      <c r="E446" s="13"/>
      <c r="F446" s="13"/>
      <c r="G446" s="64"/>
      <c r="H446" s="64"/>
      <c r="I446" s="64"/>
      <c r="J446" s="64"/>
      <c r="K446" s="64"/>
      <c r="L446" s="64"/>
      <c r="M446" s="64"/>
      <c r="N446" s="64"/>
      <c r="O446" s="70"/>
      <c r="P446" s="64"/>
      <c r="Q446" s="65"/>
      <c r="R446" s="87"/>
      <c r="S446" s="65"/>
      <c r="T446" s="65"/>
      <c r="U446" s="65"/>
      <c r="V446" s="65"/>
      <c r="W446" s="65"/>
      <c r="X446" s="328" t="s">
        <v>387</v>
      </c>
      <c r="Y446" s="246" t="s">
        <v>61</v>
      </c>
      <c r="Z446" s="247">
        <v>10</v>
      </c>
      <c r="AA446" s="247" t="s">
        <v>91</v>
      </c>
      <c r="AB446" s="296" t="s">
        <v>550</v>
      </c>
      <c r="AC446" s="341">
        <v>630</v>
      </c>
      <c r="AD446" s="268">
        <v>70</v>
      </c>
      <c r="AE446" s="268">
        <v>70</v>
      </c>
      <c r="AF446" s="268">
        <v>70</v>
      </c>
      <c r="AG446" s="20"/>
      <c r="AH446" s="20"/>
      <c r="AI446" s="103"/>
    </row>
    <row r="447" spans="1:35" ht="31.5" x14ac:dyDescent="0.25">
      <c r="B447" s="62"/>
      <c r="C447" s="63"/>
      <c r="D447" s="63"/>
      <c r="E447" s="13"/>
      <c r="F447" s="13"/>
      <c r="G447" s="64"/>
      <c r="H447" s="64"/>
      <c r="I447" s="64"/>
      <c r="J447" s="64"/>
      <c r="K447" s="64"/>
      <c r="L447" s="64"/>
      <c r="M447" s="64"/>
      <c r="N447" s="64"/>
      <c r="O447" s="70"/>
      <c r="P447" s="64"/>
      <c r="Q447" s="65"/>
      <c r="R447" s="87"/>
      <c r="S447" s="65"/>
      <c r="T447" s="65"/>
      <c r="U447" s="65"/>
      <c r="V447" s="65"/>
      <c r="W447" s="65"/>
      <c r="X447" s="317" t="s">
        <v>537</v>
      </c>
      <c r="Y447" s="246" t="s">
        <v>61</v>
      </c>
      <c r="Z447" s="247">
        <v>10</v>
      </c>
      <c r="AA447" s="247" t="s">
        <v>91</v>
      </c>
      <c r="AB447" s="296" t="s">
        <v>538</v>
      </c>
      <c r="AC447" s="341"/>
      <c r="AD447" s="268">
        <f t="shared" ref="AD447:AF448" si="123">AD448</f>
        <v>70</v>
      </c>
      <c r="AE447" s="268">
        <f t="shared" si="123"/>
        <v>70</v>
      </c>
      <c r="AF447" s="268">
        <f t="shared" si="123"/>
        <v>70</v>
      </c>
      <c r="AI447" s="103"/>
    </row>
    <row r="448" spans="1:35" ht="31.5" x14ac:dyDescent="0.25">
      <c r="B448" s="62"/>
      <c r="C448" s="63"/>
      <c r="D448" s="63"/>
      <c r="E448" s="13"/>
      <c r="F448" s="13"/>
      <c r="G448" s="64"/>
      <c r="H448" s="64"/>
      <c r="I448" s="64"/>
      <c r="J448" s="64"/>
      <c r="K448" s="64"/>
      <c r="L448" s="64"/>
      <c r="M448" s="64"/>
      <c r="N448" s="64"/>
      <c r="O448" s="70"/>
      <c r="P448" s="64"/>
      <c r="Q448" s="65"/>
      <c r="R448" s="87"/>
      <c r="S448" s="65"/>
      <c r="T448" s="65"/>
      <c r="U448" s="65"/>
      <c r="V448" s="65"/>
      <c r="W448" s="65"/>
      <c r="X448" s="314" t="s">
        <v>58</v>
      </c>
      <c r="Y448" s="246" t="s">
        <v>61</v>
      </c>
      <c r="Z448" s="247">
        <v>10</v>
      </c>
      <c r="AA448" s="247" t="s">
        <v>91</v>
      </c>
      <c r="AB448" s="296" t="s">
        <v>538</v>
      </c>
      <c r="AC448" s="341">
        <v>600</v>
      </c>
      <c r="AD448" s="268">
        <f t="shared" si="123"/>
        <v>70</v>
      </c>
      <c r="AE448" s="268">
        <f t="shared" si="123"/>
        <v>70</v>
      </c>
      <c r="AF448" s="268">
        <f t="shared" si="123"/>
        <v>70</v>
      </c>
      <c r="AI448" s="103"/>
    </row>
    <row r="449" spans="1:35" ht="47.25" x14ac:dyDescent="0.25">
      <c r="B449" s="62"/>
      <c r="C449" s="63"/>
      <c r="D449" s="63"/>
      <c r="E449" s="13"/>
      <c r="F449" s="13"/>
      <c r="G449" s="64"/>
      <c r="H449" s="64"/>
      <c r="I449" s="64"/>
      <c r="J449" s="64"/>
      <c r="K449" s="64"/>
      <c r="L449" s="64"/>
      <c r="M449" s="64"/>
      <c r="N449" s="64"/>
      <c r="O449" s="70"/>
      <c r="P449" s="64"/>
      <c r="Q449" s="65"/>
      <c r="R449" s="87"/>
      <c r="S449" s="65"/>
      <c r="T449" s="65"/>
      <c r="U449" s="65"/>
      <c r="V449" s="65"/>
      <c r="W449" s="65"/>
      <c r="X449" s="314" t="s">
        <v>387</v>
      </c>
      <c r="Y449" s="246" t="s">
        <v>61</v>
      </c>
      <c r="Z449" s="247">
        <v>10</v>
      </c>
      <c r="AA449" s="247" t="s">
        <v>91</v>
      </c>
      <c r="AB449" s="296" t="s">
        <v>538</v>
      </c>
      <c r="AC449" s="341">
        <v>630</v>
      </c>
      <c r="AD449" s="268">
        <v>70</v>
      </c>
      <c r="AE449" s="268">
        <v>70</v>
      </c>
      <c r="AF449" s="268">
        <v>70</v>
      </c>
      <c r="AI449" s="103"/>
    </row>
    <row r="450" spans="1:35" s="72" customFormat="1" x14ac:dyDescent="0.25">
      <c r="A450" s="52"/>
      <c r="B450" s="53"/>
      <c r="C450" s="53"/>
      <c r="D450" s="55"/>
      <c r="E450" s="56"/>
      <c r="F450" s="56"/>
      <c r="G450" s="57"/>
      <c r="H450" s="57"/>
      <c r="I450" s="57"/>
      <c r="J450" s="57"/>
      <c r="K450" s="57"/>
      <c r="L450" s="57"/>
      <c r="M450" s="57"/>
      <c r="N450" s="57"/>
      <c r="O450" s="58"/>
      <c r="P450" s="57"/>
      <c r="Q450" s="59"/>
      <c r="R450" s="60"/>
      <c r="S450" s="60"/>
      <c r="T450" s="60"/>
      <c r="U450" s="60"/>
      <c r="V450" s="60"/>
      <c r="W450" s="60"/>
      <c r="X450" s="311" t="s">
        <v>13</v>
      </c>
      <c r="Y450" s="241" t="s">
        <v>61</v>
      </c>
      <c r="Z450" s="269">
        <v>11</v>
      </c>
      <c r="AA450" s="258"/>
      <c r="AB450" s="293"/>
      <c r="AC450" s="264"/>
      <c r="AD450" s="244">
        <f>AD451+AD461</f>
        <v>152340.5</v>
      </c>
      <c r="AE450" s="244">
        <f>AE451+AE461</f>
        <v>149801.4</v>
      </c>
      <c r="AF450" s="244">
        <f>AF451+AF461</f>
        <v>151495.4</v>
      </c>
      <c r="AG450" s="119"/>
      <c r="AH450" s="119"/>
      <c r="AI450" s="103"/>
    </row>
    <row r="451" spans="1:35" s="72" customFormat="1" x14ac:dyDescent="0.25">
      <c r="A451" s="52"/>
      <c r="B451" s="53"/>
      <c r="C451" s="53"/>
      <c r="D451" s="55"/>
      <c r="E451" s="56"/>
      <c r="F451" s="56"/>
      <c r="G451" s="57"/>
      <c r="H451" s="57"/>
      <c r="I451" s="57"/>
      <c r="J451" s="57"/>
      <c r="K451" s="57"/>
      <c r="L451" s="57"/>
      <c r="M451" s="57"/>
      <c r="N451" s="57"/>
      <c r="O451" s="58"/>
      <c r="P451" s="57"/>
      <c r="Q451" s="59"/>
      <c r="R451" s="60"/>
      <c r="S451" s="60"/>
      <c r="T451" s="60"/>
      <c r="U451" s="60"/>
      <c r="V451" s="60"/>
      <c r="W451" s="60"/>
      <c r="X451" s="267" t="s">
        <v>34</v>
      </c>
      <c r="Y451" s="255" t="s">
        <v>61</v>
      </c>
      <c r="Z451" s="247">
        <v>11</v>
      </c>
      <c r="AA451" s="247" t="s">
        <v>29</v>
      </c>
      <c r="AB451" s="296"/>
      <c r="AC451" s="338"/>
      <c r="AD451" s="270">
        <f t="shared" ref="AD451:AF452" si="124">AD452</f>
        <v>3636.5</v>
      </c>
      <c r="AE451" s="270">
        <f t="shared" si="124"/>
        <v>3727.4</v>
      </c>
      <c r="AF451" s="270">
        <f t="shared" si="124"/>
        <v>3727.4</v>
      </c>
      <c r="AG451" s="20"/>
      <c r="AH451" s="20"/>
      <c r="AI451" s="103"/>
    </row>
    <row r="452" spans="1:35" s="72" customFormat="1" x14ac:dyDescent="0.25">
      <c r="A452" s="52"/>
      <c r="B452" s="53"/>
      <c r="C452" s="53"/>
      <c r="D452" s="55"/>
      <c r="E452" s="56"/>
      <c r="F452" s="56"/>
      <c r="G452" s="57"/>
      <c r="H452" s="57"/>
      <c r="I452" s="57"/>
      <c r="J452" s="57"/>
      <c r="K452" s="57"/>
      <c r="L452" s="57"/>
      <c r="M452" s="57"/>
      <c r="N452" s="57"/>
      <c r="O452" s="58"/>
      <c r="P452" s="57"/>
      <c r="Q452" s="59"/>
      <c r="R452" s="60"/>
      <c r="S452" s="60"/>
      <c r="T452" s="60"/>
      <c r="U452" s="60"/>
      <c r="V452" s="60"/>
      <c r="W452" s="60"/>
      <c r="X452" s="313" t="s">
        <v>149</v>
      </c>
      <c r="Y452" s="255" t="s">
        <v>61</v>
      </c>
      <c r="Z452" s="247">
        <v>11</v>
      </c>
      <c r="AA452" s="247" t="s">
        <v>29</v>
      </c>
      <c r="AB452" s="296" t="s">
        <v>111</v>
      </c>
      <c r="AC452" s="338"/>
      <c r="AD452" s="270">
        <f t="shared" si="124"/>
        <v>3636.5</v>
      </c>
      <c r="AE452" s="270">
        <f t="shared" si="124"/>
        <v>3727.4</v>
      </c>
      <c r="AF452" s="270">
        <f t="shared" si="124"/>
        <v>3727.4</v>
      </c>
      <c r="AG452" s="20"/>
      <c r="AH452" s="20"/>
      <c r="AI452" s="103"/>
    </row>
    <row r="453" spans="1:35" s="72" customFormat="1" x14ac:dyDescent="0.25">
      <c r="A453" s="52"/>
      <c r="B453" s="53"/>
      <c r="C453" s="53"/>
      <c r="D453" s="55"/>
      <c r="E453" s="56"/>
      <c r="F453" s="56"/>
      <c r="G453" s="57"/>
      <c r="H453" s="57"/>
      <c r="I453" s="57"/>
      <c r="J453" s="57"/>
      <c r="K453" s="57"/>
      <c r="L453" s="57"/>
      <c r="M453" s="57"/>
      <c r="N453" s="57"/>
      <c r="O453" s="58"/>
      <c r="P453" s="57"/>
      <c r="Q453" s="59"/>
      <c r="R453" s="60"/>
      <c r="S453" s="60"/>
      <c r="T453" s="60"/>
      <c r="U453" s="60"/>
      <c r="V453" s="60"/>
      <c r="W453" s="60"/>
      <c r="X453" s="313" t="s">
        <v>150</v>
      </c>
      <c r="Y453" s="255" t="s">
        <v>61</v>
      </c>
      <c r="Z453" s="247">
        <v>11</v>
      </c>
      <c r="AA453" s="247" t="s">
        <v>29</v>
      </c>
      <c r="AB453" s="296" t="s">
        <v>115</v>
      </c>
      <c r="AC453" s="338"/>
      <c r="AD453" s="270">
        <f t="shared" ref="AD453:AF454" si="125">AD454</f>
        <v>3636.5</v>
      </c>
      <c r="AE453" s="270">
        <f t="shared" si="125"/>
        <v>3727.4</v>
      </c>
      <c r="AF453" s="270">
        <f t="shared" si="125"/>
        <v>3727.4</v>
      </c>
      <c r="AG453" s="20"/>
      <c r="AH453" s="20"/>
      <c r="AI453" s="103"/>
    </row>
    <row r="454" spans="1:35" s="72" customFormat="1" ht="31.5" x14ac:dyDescent="0.25">
      <c r="A454" s="52"/>
      <c r="B454" s="53"/>
      <c r="C454" s="53"/>
      <c r="D454" s="55"/>
      <c r="E454" s="56"/>
      <c r="F454" s="56"/>
      <c r="G454" s="57"/>
      <c r="H454" s="57"/>
      <c r="I454" s="57"/>
      <c r="J454" s="57"/>
      <c r="K454" s="57"/>
      <c r="L454" s="57"/>
      <c r="M454" s="57"/>
      <c r="N454" s="57"/>
      <c r="O454" s="58"/>
      <c r="P454" s="57"/>
      <c r="Q454" s="59"/>
      <c r="R454" s="60"/>
      <c r="S454" s="60"/>
      <c r="T454" s="60"/>
      <c r="U454" s="60"/>
      <c r="V454" s="60"/>
      <c r="W454" s="60"/>
      <c r="X454" s="313" t="s">
        <v>660</v>
      </c>
      <c r="Y454" s="255" t="s">
        <v>61</v>
      </c>
      <c r="Z454" s="247">
        <v>11</v>
      </c>
      <c r="AA454" s="247" t="s">
        <v>29</v>
      </c>
      <c r="AB454" s="296" t="s">
        <v>125</v>
      </c>
      <c r="AC454" s="338"/>
      <c r="AD454" s="270">
        <f t="shared" si="125"/>
        <v>3636.5</v>
      </c>
      <c r="AE454" s="270">
        <f t="shared" si="125"/>
        <v>3727.4</v>
      </c>
      <c r="AF454" s="270">
        <f t="shared" si="125"/>
        <v>3727.4</v>
      </c>
      <c r="AG454" s="20"/>
      <c r="AH454" s="20"/>
      <c r="AI454" s="103"/>
    </row>
    <row r="455" spans="1:35" s="72" customFormat="1" ht="31.5" x14ac:dyDescent="0.25">
      <c r="A455" s="52"/>
      <c r="B455" s="53"/>
      <c r="C455" s="53"/>
      <c r="D455" s="55"/>
      <c r="E455" s="56"/>
      <c r="F455" s="56"/>
      <c r="G455" s="57"/>
      <c r="H455" s="57"/>
      <c r="I455" s="57"/>
      <c r="J455" s="57"/>
      <c r="K455" s="57"/>
      <c r="L455" s="57"/>
      <c r="M455" s="57"/>
      <c r="N455" s="57"/>
      <c r="O455" s="58"/>
      <c r="P455" s="57"/>
      <c r="Q455" s="59"/>
      <c r="R455" s="60"/>
      <c r="S455" s="60"/>
      <c r="T455" s="60"/>
      <c r="U455" s="60"/>
      <c r="V455" s="60"/>
      <c r="W455" s="60"/>
      <c r="X455" s="317" t="s">
        <v>495</v>
      </c>
      <c r="Y455" s="246" t="s">
        <v>61</v>
      </c>
      <c r="Z455" s="247">
        <v>11</v>
      </c>
      <c r="AA455" s="247" t="s">
        <v>29</v>
      </c>
      <c r="AB455" s="296" t="s">
        <v>152</v>
      </c>
      <c r="AC455" s="264"/>
      <c r="AD455" s="270">
        <f>AD456+AD458</f>
        <v>3636.5</v>
      </c>
      <c r="AE455" s="270">
        <f t="shared" ref="AE455:AF455" si="126">AE456+AE458</f>
        <v>3727.4</v>
      </c>
      <c r="AF455" s="270">
        <f t="shared" si="126"/>
        <v>3727.4</v>
      </c>
      <c r="AG455" s="20"/>
      <c r="AH455" s="20"/>
      <c r="AI455" s="103"/>
    </row>
    <row r="456" spans="1:35" s="72" customFormat="1" x14ac:dyDescent="0.25">
      <c r="A456" s="52"/>
      <c r="B456" s="53"/>
      <c r="C456" s="53"/>
      <c r="D456" s="55"/>
      <c r="E456" s="56"/>
      <c r="F456" s="56"/>
      <c r="G456" s="57"/>
      <c r="H456" s="57"/>
      <c r="I456" s="57"/>
      <c r="J456" s="57"/>
      <c r="K456" s="57"/>
      <c r="L456" s="57"/>
      <c r="M456" s="57"/>
      <c r="N456" s="57"/>
      <c r="O456" s="58"/>
      <c r="P456" s="57"/>
      <c r="Q456" s="59"/>
      <c r="R456" s="60"/>
      <c r="S456" s="60"/>
      <c r="T456" s="60"/>
      <c r="U456" s="60"/>
      <c r="V456" s="60"/>
      <c r="W456" s="60"/>
      <c r="X456" s="267" t="s">
        <v>116</v>
      </c>
      <c r="Y456" s="246" t="s">
        <v>61</v>
      </c>
      <c r="Z456" s="247">
        <v>11</v>
      </c>
      <c r="AA456" s="247" t="s">
        <v>29</v>
      </c>
      <c r="AB456" s="296" t="s">
        <v>152</v>
      </c>
      <c r="AC456" s="248">
        <v>200</v>
      </c>
      <c r="AD456" s="270">
        <f>AD457</f>
        <v>2636.5</v>
      </c>
      <c r="AE456" s="270">
        <f>AE457</f>
        <v>2727.4</v>
      </c>
      <c r="AF456" s="270">
        <f>AF457</f>
        <v>2727.4</v>
      </c>
      <c r="AG456" s="20"/>
      <c r="AH456" s="20"/>
      <c r="AI456" s="103"/>
    </row>
    <row r="457" spans="1:35" s="72" customFormat="1" ht="31.5" x14ac:dyDescent="0.25">
      <c r="A457" s="52"/>
      <c r="B457" s="53"/>
      <c r="C457" s="53"/>
      <c r="D457" s="55"/>
      <c r="E457" s="56"/>
      <c r="F457" s="56"/>
      <c r="G457" s="57"/>
      <c r="H457" s="57"/>
      <c r="I457" s="57"/>
      <c r="J457" s="57"/>
      <c r="K457" s="57"/>
      <c r="L457" s="57"/>
      <c r="M457" s="57"/>
      <c r="N457" s="57"/>
      <c r="O457" s="58"/>
      <c r="P457" s="57"/>
      <c r="Q457" s="59"/>
      <c r="R457" s="60"/>
      <c r="S457" s="60"/>
      <c r="T457" s="60"/>
      <c r="U457" s="60"/>
      <c r="V457" s="60"/>
      <c r="W457" s="60"/>
      <c r="X457" s="267" t="s">
        <v>50</v>
      </c>
      <c r="Y457" s="246" t="s">
        <v>61</v>
      </c>
      <c r="Z457" s="247">
        <v>11</v>
      </c>
      <c r="AA457" s="247" t="s">
        <v>29</v>
      </c>
      <c r="AB457" s="296" t="s">
        <v>152</v>
      </c>
      <c r="AC457" s="248">
        <v>240</v>
      </c>
      <c r="AD457" s="270">
        <v>2636.5</v>
      </c>
      <c r="AE457" s="270">
        <v>2727.4</v>
      </c>
      <c r="AF457" s="270">
        <v>2727.4</v>
      </c>
      <c r="AG457" s="20"/>
      <c r="AH457" s="20"/>
      <c r="AI457" s="103"/>
    </row>
    <row r="458" spans="1:35" s="72" customFormat="1" ht="31.5" x14ac:dyDescent="0.25">
      <c r="A458" s="52"/>
      <c r="B458" s="53"/>
      <c r="C458" s="53"/>
      <c r="D458" s="55"/>
      <c r="E458" s="56"/>
      <c r="F458" s="56"/>
      <c r="G458" s="57"/>
      <c r="H458" s="57"/>
      <c r="I458" s="57"/>
      <c r="J458" s="57"/>
      <c r="K458" s="57"/>
      <c r="L458" s="57"/>
      <c r="M458" s="57"/>
      <c r="N458" s="57"/>
      <c r="O458" s="58"/>
      <c r="P458" s="57"/>
      <c r="Q458" s="59"/>
      <c r="R458" s="60"/>
      <c r="S458" s="60"/>
      <c r="T458" s="60"/>
      <c r="U458" s="60"/>
      <c r="V458" s="60"/>
      <c r="W458" s="60"/>
      <c r="X458" s="314" t="s">
        <v>58</v>
      </c>
      <c r="Y458" s="246" t="s">
        <v>61</v>
      </c>
      <c r="Z458" s="247">
        <v>11</v>
      </c>
      <c r="AA458" s="247" t="s">
        <v>29</v>
      </c>
      <c r="AB458" s="296" t="s">
        <v>152</v>
      </c>
      <c r="AC458" s="248">
        <v>600</v>
      </c>
      <c r="AD458" s="270">
        <f>AD459+AD460</f>
        <v>1000</v>
      </c>
      <c r="AE458" s="270">
        <f t="shared" ref="AE458:AF458" si="127">AE459+AE460</f>
        <v>1000</v>
      </c>
      <c r="AF458" s="270">
        <f t="shared" si="127"/>
        <v>1000</v>
      </c>
      <c r="AG458" s="20"/>
      <c r="AH458" s="20"/>
      <c r="AI458" s="103"/>
    </row>
    <row r="459" spans="1:35" s="72" customFormat="1" x14ac:dyDescent="0.25">
      <c r="A459" s="52"/>
      <c r="B459" s="53"/>
      <c r="C459" s="53"/>
      <c r="D459" s="55"/>
      <c r="E459" s="56"/>
      <c r="F459" s="56"/>
      <c r="G459" s="57"/>
      <c r="H459" s="57"/>
      <c r="I459" s="57"/>
      <c r="J459" s="57"/>
      <c r="K459" s="57"/>
      <c r="L459" s="57"/>
      <c r="M459" s="57"/>
      <c r="N459" s="57"/>
      <c r="O459" s="58"/>
      <c r="P459" s="57"/>
      <c r="Q459" s="59"/>
      <c r="R459" s="60"/>
      <c r="S459" s="60"/>
      <c r="T459" s="60"/>
      <c r="U459" s="60"/>
      <c r="V459" s="60"/>
      <c r="W459" s="60"/>
      <c r="X459" s="267" t="s">
        <v>59</v>
      </c>
      <c r="Y459" s="246" t="s">
        <v>61</v>
      </c>
      <c r="Z459" s="247">
        <v>11</v>
      </c>
      <c r="AA459" s="247" t="s">
        <v>29</v>
      </c>
      <c r="AB459" s="296" t="s">
        <v>152</v>
      </c>
      <c r="AC459" s="248">
        <v>610</v>
      </c>
      <c r="AD459" s="270">
        <v>450</v>
      </c>
      <c r="AE459" s="270">
        <v>450</v>
      </c>
      <c r="AF459" s="270">
        <v>450</v>
      </c>
      <c r="AG459" s="20"/>
      <c r="AH459" s="20"/>
      <c r="AI459" s="103"/>
    </row>
    <row r="460" spans="1:35" s="72" customFormat="1" x14ac:dyDescent="0.25">
      <c r="A460" s="52"/>
      <c r="B460" s="53"/>
      <c r="C460" s="53"/>
      <c r="D460" s="55"/>
      <c r="E460" s="56"/>
      <c r="F460" s="56"/>
      <c r="G460" s="57"/>
      <c r="H460" s="57"/>
      <c r="I460" s="57"/>
      <c r="J460" s="57"/>
      <c r="K460" s="57"/>
      <c r="L460" s="57"/>
      <c r="M460" s="57"/>
      <c r="N460" s="57"/>
      <c r="O460" s="58"/>
      <c r="P460" s="57"/>
      <c r="Q460" s="59"/>
      <c r="R460" s="60"/>
      <c r="S460" s="60"/>
      <c r="T460" s="60"/>
      <c r="U460" s="60"/>
      <c r="V460" s="60"/>
      <c r="W460" s="60"/>
      <c r="X460" s="318" t="s">
        <v>126</v>
      </c>
      <c r="Y460" s="246" t="s">
        <v>61</v>
      </c>
      <c r="Z460" s="247">
        <v>11</v>
      </c>
      <c r="AA460" s="247" t="s">
        <v>29</v>
      </c>
      <c r="AB460" s="296" t="s">
        <v>152</v>
      </c>
      <c r="AC460" s="248">
        <v>620</v>
      </c>
      <c r="AD460" s="270">
        <v>550</v>
      </c>
      <c r="AE460" s="270">
        <v>550</v>
      </c>
      <c r="AF460" s="270">
        <v>550</v>
      </c>
      <c r="AG460" s="20"/>
      <c r="AH460" s="20"/>
      <c r="AI460" s="103"/>
    </row>
    <row r="461" spans="1:35" s="72" customFormat="1" x14ac:dyDescent="0.25">
      <c r="A461" s="52"/>
      <c r="B461" s="53"/>
      <c r="C461" s="53"/>
      <c r="D461" s="55"/>
      <c r="E461" s="56"/>
      <c r="F461" s="56"/>
      <c r="G461" s="57"/>
      <c r="H461" s="57"/>
      <c r="I461" s="57"/>
      <c r="J461" s="57"/>
      <c r="K461" s="57"/>
      <c r="L461" s="57"/>
      <c r="M461" s="57"/>
      <c r="N461" s="57"/>
      <c r="O461" s="58"/>
      <c r="P461" s="57"/>
      <c r="Q461" s="59"/>
      <c r="R461" s="60"/>
      <c r="S461" s="60"/>
      <c r="T461" s="60"/>
      <c r="U461" s="60"/>
      <c r="V461" s="60"/>
      <c r="W461" s="60"/>
      <c r="X461" s="318" t="s">
        <v>554</v>
      </c>
      <c r="Y461" s="246" t="s">
        <v>61</v>
      </c>
      <c r="Z461" s="247">
        <v>11</v>
      </c>
      <c r="AA461" s="247" t="s">
        <v>7</v>
      </c>
      <c r="AB461" s="296"/>
      <c r="AC461" s="338"/>
      <c r="AD461" s="270">
        <f t="shared" ref="AD461:AD466" si="128">AD462</f>
        <v>148704</v>
      </c>
      <c r="AE461" s="270">
        <f t="shared" ref="AE461:AF466" si="129">AE462</f>
        <v>146074</v>
      </c>
      <c r="AF461" s="270">
        <f t="shared" si="129"/>
        <v>147768</v>
      </c>
      <c r="AG461" s="20"/>
      <c r="AH461" s="20"/>
      <c r="AI461" s="103"/>
    </row>
    <row r="462" spans="1:35" s="72" customFormat="1" x14ac:dyDescent="0.25">
      <c r="A462" s="52"/>
      <c r="B462" s="53"/>
      <c r="C462" s="53"/>
      <c r="D462" s="55"/>
      <c r="E462" s="56"/>
      <c r="F462" s="56"/>
      <c r="G462" s="57"/>
      <c r="H462" s="57"/>
      <c r="I462" s="57"/>
      <c r="J462" s="57"/>
      <c r="K462" s="57"/>
      <c r="L462" s="57"/>
      <c r="M462" s="57"/>
      <c r="N462" s="57"/>
      <c r="O462" s="58"/>
      <c r="P462" s="57"/>
      <c r="Q462" s="59"/>
      <c r="R462" s="60"/>
      <c r="S462" s="60"/>
      <c r="T462" s="60"/>
      <c r="U462" s="60"/>
      <c r="V462" s="60"/>
      <c r="W462" s="60"/>
      <c r="X462" s="313" t="s">
        <v>149</v>
      </c>
      <c r="Y462" s="255" t="s">
        <v>61</v>
      </c>
      <c r="Z462" s="247">
        <v>11</v>
      </c>
      <c r="AA462" s="247" t="s">
        <v>7</v>
      </c>
      <c r="AB462" s="296" t="s">
        <v>111</v>
      </c>
      <c r="AC462" s="338"/>
      <c r="AD462" s="270">
        <f t="shared" si="128"/>
        <v>148704</v>
      </c>
      <c r="AE462" s="270">
        <f t="shared" si="129"/>
        <v>146074</v>
      </c>
      <c r="AF462" s="270">
        <f t="shared" si="129"/>
        <v>147768</v>
      </c>
      <c r="AG462" s="20"/>
      <c r="AH462" s="20"/>
      <c r="AI462" s="103"/>
    </row>
    <row r="463" spans="1:35" s="72" customFormat="1" x14ac:dyDescent="0.25">
      <c r="A463" s="52"/>
      <c r="B463" s="53"/>
      <c r="C463" s="53"/>
      <c r="D463" s="55"/>
      <c r="E463" s="56"/>
      <c r="F463" s="56"/>
      <c r="G463" s="57"/>
      <c r="H463" s="57"/>
      <c r="I463" s="57"/>
      <c r="J463" s="57"/>
      <c r="K463" s="57"/>
      <c r="L463" s="57"/>
      <c r="M463" s="57"/>
      <c r="N463" s="57"/>
      <c r="O463" s="58"/>
      <c r="P463" s="57"/>
      <c r="Q463" s="59"/>
      <c r="R463" s="60"/>
      <c r="S463" s="60"/>
      <c r="T463" s="60"/>
      <c r="U463" s="60"/>
      <c r="V463" s="60"/>
      <c r="W463" s="60"/>
      <c r="X463" s="318" t="s">
        <v>555</v>
      </c>
      <c r="Y463" s="255" t="s">
        <v>61</v>
      </c>
      <c r="Z463" s="247">
        <v>11</v>
      </c>
      <c r="AA463" s="247" t="s">
        <v>7</v>
      </c>
      <c r="AB463" s="296" t="s">
        <v>556</v>
      </c>
      <c r="AC463" s="338"/>
      <c r="AD463" s="270">
        <f t="shared" si="128"/>
        <v>148704</v>
      </c>
      <c r="AE463" s="270">
        <f t="shared" si="129"/>
        <v>146074</v>
      </c>
      <c r="AF463" s="270">
        <f t="shared" si="129"/>
        <v>147768</v>
      </c>
      <c r="AG463" s="20"/>
      <c r="AH463" s="20"/>
      <c r="AI463" s="103"/>
    </row>
    <row r="464" spans="1:35" s="72" customFormat="1" x14ac:dyDescent="0.25">
      <c r="A464" s="52"/>
      <c r="B464" s="53"/>
      <c r="C464" s="53"/>
      <c r="D464" s="55"/>
      <c r="E464" s="56"/>
      <c r="F464" s="56"/>
      <c r="G464" s="57"/>
      <c r="H464" s="57"/>
      <c r="I464" s="57"/>
      <c r="J464" s="57"/>
      <c r="K464" s="57"/>
      <c r="L464" s="57"/>
      <c r="M464" s="57"/>
      <c r="N464" s="57"/>
      <c r="O464" s="58"/>
      <c r="P464" s="57"/>
      <c r="Q464" s="59"/>
      <c r="R464" s="60"/>
      <c r="S464" s="60"/>
      <c r="T464" s="60"/>
      <c r="U464" s="60"/>
      <c r="V464" s="60"/>
      <c r="W464" s="60"/>
      <c r="X464" s="318" t="s">
        <v>558</v>
      </c>
      <c r="Y464" s="255" t="s">
        <v>61</v>
      </c>
      <c r="Z464" s="247">
        <v>11</v>
      </c>
      <c r="AA464" s="247" t="s">
        <v>7</v>
      </c>
      <c r="AB464" s="296" t="s">
        <v>557</v>
      </c>
      <c r="AC464" s="338"/>
      <c r="AD464" s="270">
        <f t="shared" si="128"/>
        <v>148704</v>
      </c>
      <c r="AE464" s="270">
        <f t="shared" si="129"/>
        <v>146074</v>
      </c>
      <c r="AF464" s="270">
        <f t="shared" si="129"/>
        <v>147768</v>
      </c>
      <c r="AG464" s="20"/>
      <c r="AH464" s="20"/>
      <c r="AI464" s="103"/>
    </row>
    <row r="465" spans="1:35" s="72" customFormat="1" ht="31.5" x14ac:dyDescent="0.25">
      <c r="A465" s="52"/>
      <c r="B465" s="53"/>
      <c r="C465" s="53"/>
      <c r="D465" s="55"/>
      <c r="E465" s="56"/>
      <c r="F465" s="56"/>
      <c r="G465" s="57"/>
      <c r="H465" s="57"/>
      <c r="I465" s="57"/>
      <c r="J465" s="57"/>
      <c r="K465" s="57"/>
      <c r="L465" s="57"/>
      <c r="M465" s="57"/>
      <c r="N465" s="57"/>
      <c r="O465" s="58"/>
      <c r="P465" s="57"/>
      <c r="Q465" s="59"/>
      <c r="R465" s="60"/>
      <c r="S465" s="60"/>
      <c r="T465" s="60"/>
      <c r="U465" s="60"/>
      <c r="V465" s="60"/>
      <c r="W465" s="60"/>
      <c r="X465" s="318" t="s">
        <v>560</v>
      </c>
      <c r="Y465" s="255" t="s">
        <v>61</v>
      </c>
      <c r="Z465" s="247">
        <v>11</v>
      </c>
      <c r="AA465" s="247" t="s">
        <v>7</v>
      </c>
      <c r="AB465" s="296" t="s">
        <v>559</v>
      </c>
      <c r="AC465" s="338"/>
      <c r="AD465" s="270">
        <f t="shared" si="128"/>
        <v>148704</v>
      </c>
      <c r="AE465" s="270">
        <f t="shared" si="129"/>
        <v>146074</v>
      </c>
      <c r="AF465" s="270">
        <f t="shared" si="129"/>
        <v>147768</v>
      </c>
      <c r="AG465" s="20"/>
      <c r="AH465" s="20"/>
      <c r="AI465" s="103"/>
    </row>
    <row r="466" spans="1:35" s="72" customFormat="1" ht="31.5" x14ac:dyDescent="0.25">
      <c r="A466" s="52"/>
      <c r="B466" s="53"/>
      <c r="C466" s="53"/>
      <c r="D466" s="55"/>
      <c r="E466" s="56"/>
      <c r="F466" s="56"/>
      <c r="G466" s="57"/>
      <c r="H466" s="57"/>
      <c r="I466" s="57"/>
      <c r="J466" s="57"/>
      <c r="K466" s="57"/>
      <c r="L466" s="57"/>
      <c r="M466" s="57"/>
      <c r="N466" s="57"/>
      <c r="O466" s="58"/>
      <c r="P466" s="57"/>
      <c r="Q466" s="59"/>
      <c r="R466" s="60"/>
      <c r="S466" s="60"/>
      <c r="T466" s="60"/>
      <c r="U466" s="60"/>
      <c r="V466" s="60"/>
      <c r="W466" s="60"/>
      <c r="X466" s="267" t="s">
        <v>58</v>
      </c>
      <c r="Y466" s="255" t="s">
        <v>61</v>
      </c>
      <c r="Z466" s="247">
        <v>11</v>
      </c>
      <c r="AA466" s="247" t="s">
        <v>7</v>
      </c>
      <c r="AB466" s="296" t="s">
        <v>559</v>
      </c>
      <c r="AC466" s="338">
        <v>600</v>
      </c>
      <c r="AD466" s="270">
        <f t="shared" si="128"/>
        <v>148704</v>
      </c>
      <c r="AE466" s="270">
        <f t="shared" si="129"/>
        <v>146074</v>
      </c>
      <c r="AF466" s="270">
        <f t="shared" si="129"/>
        <v>147768</v>
      </c>
      <c r="AG466" s="20"/>
      <c r="AH466" s="20"/>
      <c r="AI466" s="103"/>
    </row>
    <row r="467" spans="1:35" s="72" customFormat="1" x14ac:dyDescent="0.25">
      <c r="A467" s="52"/>
      <c r="B467" s="53"/>
      <c r="C467" s="53"/>
      <c r="D467" s="55"/>
      <c r="E467" s="56"/>
      <c r="F467" s="56"/>
      <c r="G467" s="57"/>
      <c r="H467" s="57"/>
      <c r="I467" s="57"/>
      <c r="J467" s="57"/>
      <c r="K467" s="57"/>
      <c r="L467" s="57"/>
      <c r="M467" s="57"/>
      <c r="N467" s="57"/>
      <c r="O467" s="58"/>
      <c r="P467" s="57"/>
      <c r="Q467" s="59"/>
      <c r="R467" s="60"/>
      <c r="S467" s="60"/>
      <c r="T467" s="60"/>
      <c r="U467" s="60"/>
      <c r="V467" s="60"/>
      <c r="W467" s="60"/>
      <c r="X467" s="318" t="s">
        <v>126</v>
      </c>
      <c r="Y467" s="255" t="s">
        <v>61</v>
      </c>
      <c r="Z467" s="247">
        <v>11</v>
      </c>
      <c r="AA467" s="247" t="s">
        <v>7</v>
      </c>
      <c r="AB467" s="296" t="s">
        <v>559</v>
      </c>
      <c r="AC467" s="338">
        <v>620</v>
      </c>
      <c r="AD467" s="270">
        <f>144204+4500</f>
        <v>148704</v>
      </c>
      <c r="AE467" s="270">
        <v>146074</v>
      </c>
      <c r="AF467" s="270">
        <v>147768</v>
      </c>
      <c r="AG467" s="20"/>
      <c r="AH467" s="20"/>
      <c r="AI467" s="103"/>
    </row>
    <row r="468" spans="1:35" s="72" customFormat="1" x14ac:dyDescent="0.25">
      <c r="A468" s="52"/>
      <c r="B468" s="53"/>
      <c r="C468" s="53"/>
      <c r="D468" s="55"/>
      <c r="E468" s="56"/>
      <c r="F468" s="56"/>
      <c r="G468" s="57"/>
      <c r="H468" s="57"/>
      <c r="I468" s="57"/>
      <c r="J468" s="57"/>
      <c r="K468" s="57"/>
      <c r="L468" s="57"/>
      <c r="M468" s="57"/>
      <c r="N468" s="57"/>
      <c r="O468" s="58"/>
      <c r="P468" s="57"/>
      <c r="Q468" s="59"/>
      <c r="R468" s="60"/>
      <c r="S468" s="60"/>
      <c r="T468" s="60"/>
      <c r="U468" s="60"/>
      <c r="V468" s="60"/>
      <c r="W468" s="60"/>
      <c r="X468" s="311" t="s">
        <v>413</v>
      </c>
      <c r="Y468" s="241" t="s">
        <v>61</v>
      </c>
      <c r="Z468" s="269">
        <v>13</v>
      </c>
      <c r="AA468" s="258"/>
      <c r="AB468" s="293"/>
      <c r="AC468" s="264"/>
      <c r="AD468" s="244">
        <f>AD469</f>
        <v>13837.1</v>
      </c>
      <c r="AE468" s="244">
        <f>AE469</f>
        <v>32783.800000000003</v>
      </c>
      <c r="AF468" s="244">
        <f>AF469</f>
        <v>32789.9</v>
      </c>
      <c r="AG468" s="119"/>
      <c r="AH468" s="119"/>
      <c r="AI468" s="103"/>
    </row>
    <row r="469" spans="1:35" x14ac:dyDescent="0.25">
      <c r="B469" s="62"/>
      <c r="C469" s="62"/>
      <c r="D469" s="63"/>
      <c r="E469" s="63"/>
      <c r="F469" s="63"/>
      <c r="G469" s="88"/>
      <c r="H469" s="88"/>
      <c r="I469" s="88"/>
      <c r="J469" s="88"/>
      <c r="K469" s="88"/>
      <c r="L469" s="57"/>
      <c r="M469" s="88"/>
      <c r="N469" s="57"/>
      <c r="P469" s="88"/>
      <c r="Q469" s="65"/>
      <c r="R469" s="12"/>
      <c r="S469" s="12"/>
      <c r="T469" s="12"/>
      <c r="U469" s="12"/>
      <c r="V469" s="12"/>
      <c r="W469" s="12"/>
      <c r="X469" s="267" t="s">
        <v>414</v>
      </c>
      <c r="Y469" s="246" t="s">
        <v>61</v>
      </c>
      <c r="Z469" s="262">
        <v>13</v>
      </c>
      <c r="AA469" s="247" t="s">
        <v>28</v>
      </c>
      <c r="AB469" s="299"/>
      <c r="AC469" s="248"/>
      <c r="AD469" s="283">
        <f>AD473</f>
        <v>13837.1</v>
      </c>
      <c r="AE469" s="283">
        <f>AE473</f>
        <v>32783.800000000003</v>
      </c>
      <c r="AF469" s="283">
        <f>AF473</f>
        <v>32789.9</v>
      </c>
      <c r="AG469" s="20"/>
      <c r="AH469" s="20"/>
      <c r="AI469" s="103"/>
    </row>
    <row r="470" spans="1:35" x14ac:dyDescent="0.25">
      <c r="B470" s="62"/>
      <c r="C470" s="62"/>
      <c r="D470" s="63"/>
      <c r="E470" s="63"/>
      <c r="F470" s="63"/>
      <c r="G470" s="88"/>
      <c r="H470" s="88"/>
      <c r="I470" s="88"/>
      <c r="J470" s="88"/>
      <c r="K470" s="88"/>
      <c r="L470" s="57"/>
      <c r="M470" s="88"/>
      <c r="N470" s="57"/>
      <c r="P470" s="88"/>
      <c r="Q470" s="65"/>
      <c r="R470" s="12"/>
      <c r="S470" s="12"/>
      <c r="T470" s="12"/>
      <c r="U470" s="12"/>
      <c r="V470" s="12"/>
      <c r="W470" s="12"/>
      <c r="X470" s="312" t="s">
        <v>178</v>
      </c>
      <c r="Y470" s="246" t="s">
        <v>61</v>
      </c>
      <c r="Z470" s="262">
        <v>13</v>
      </c>
      <c r="AA470" s="247" t="s">
        <v>28</v>
      </c>
      <c r="AB470" s="296" t="s">
        <v>108</v>
      </c>
      <c r="AC470" s="248"/>
      <c r="AD470" s="283">
        <f>AD473</f>
        <v>13837.1</v>
      </c>
      <c r="AE470" s="283">
        <f>AE473</f>
        <v>32783.800000000003</v>
      </c>
      <c r="AF470" s="283">
        <f>AF473</f>
        <v>32789.9</v>
      </c>
      <c r="AG470" s="20"/>
      <c r="AH470" s="20"/>
      <c r="AI470" s="103"/>
    </row>
    <row r="471" spans="1:35" x14ac:dyDescent="0.25">
      <c r="B471" s="62"/>
      <c r="C471" s="62"/>
      <c r="D471" s="63"/>
      <c r="E471" s="63"/>
      <c r="F471" s="63"/>
      <c r="G471" s="88"/>
      <c r="H471" s="88"/>
      <c r="I471" s="88"/>
      <c r="J471" s="88"/>
      <c r="K471" s="88"/>
      <c r="L471" s="57"/>
      <c r="M471" s="88"/>
      <c r="N471" s="57"/>
      <c r="P471" s="88"/>
      <c r="Q471" s="65"/>
      <c r="R471" s="12"/>
      <c r="S471" s="12"/>
      <c r="T471" s="12"/>
      <c r="U471" s="12"/>
      <c r="V471" s="12"/>
      <c r="W471" s="12"/>
      <c r="X471" s="312" t="s">
        <v>502</v>
      </c>
      <c r="Y471" s="246" t="s">
        <v>61</v>
      </c>
      <c r="Z471" s="262">
        <v>13</v>
      </c>
      <c r="AA471" s="247" t="s">
        <v>28</v>
      </c>
      <c r="AB471" s="296" t="s">
        <v>384</v>
      </c>
      <c r="AC471" s="248"/>
      <c r="AD471" s="283">
        <f t="shared" ref="AD471:AF472" si="130">AD472</f>
        <v>13837.1</v>
      </c>
      <c r="AE471" s="283">
        <f t="shared" si="130"/>
        <v>32783.800000000003</v>
      </c>
      <c r="AF471" s="283">
        <f t="shared" si="130"/>
        <v>32789.9</v>
      </c>
      <c r="AG471" s="20"/>
      <c r="AH471" s="20"/>
      <c r="AI471" s="103"/>
    </row>
    <row r="472" spans="1:35" ht="31.5" x14ac:dyDescent="0.25">
      <c r="B472" s="62"/>
      <c r="C472" s="62"/>
      <c r="D472" s="63"/>
      <c r="E472" s="63"/>
      <c r="F472" s="63"/>
      <c r="G472" s="88"/>
      <c r="H472" s="88"/>
      <c r="I472" s="88"/>
      <c r="J472" s="88"/>
      <c r="K472" s="88"/>
      <c r="L472" s="57"/>
      <c r="M472" s="88"/>
      <c r="N472" s="57"/>
      <c r="P472" s="88"/>
      <c r="Q472" s="65"/>
      <c r="R472" s="12"/>
      <c r="S472" s="12"/>
      <c r="T472" s="12"/>
      <c r="U472" s="12"/>
      <c r="V472" s="12"/>
      <c r="W472" s="12"/>
      <c r="X472" s="319" t="s">
        <v>503</v>
      </c>
      <c r="Y472" s="246" t="s">
        <v>61</v>
      </c>
      <c r="Z472" s="262">
        <v>13</v>
      </c>
      <c r="AA472" s="247" t="s">
        <v>28</v>
      </c>
      <c r="AB472" s="296" t="s">
        <v>386</v>
      </c>
      <c r="AC472" s="248"/>
      <c r="AD472" s="283">
        <f t="shared" si="130"/>
        <v>13837.1</v>
      </c>
      <c r="AE472" s="283">
        <f t="shared" si="130"/>
        <v>32783.800000000003</v>
      </c>
      <c r="AF472" s="283">
        <f t="shared" si="130"/>
        <v>32789.9</v>
      </c>
      <c r="AG472" s="20"/>
      <c r="AH472" s="20"/>
      <c r="AI472" s="103"/>
    </row>
    <row r="473" spans="1:35" x14ac:dyDescent="0.25">
      <c r="A473" s="67"/>
      <c r="B473" s="62"/>
      <c r="C473" s="62"/>
      <c r="D473" s="63"/>
      <c r="E473" s="63"/>
      <c r="F473" s="63"/>
      <c r="G473" s="88"/>
      <c r="H473" s="88"/>
      <c r="I473" s="88"/>
      <c r="J473" s="88"/>
      <c r="K473" s="88"/>
      <c r="L473" s="57"/>
      <c r="M473" s="88"/>
      <c r="N473" s="57"/>
      <c r="P473" s="88"/>
      <c r="Q473" s="65"/>
      <c r="R473" s="12"/>
      <c r="S473" s="12"/>
      <c r="T473" s="12"/>
      <c r="U473" s="12"/>
      <c r="V473" s="12"/>
      <c r="W473" s="12"/>
      <c r="X473" s="312" t="s">
        <v>180</v>
      </c>
      <c r="Y473" s="246" t="s">
        <v>61</v>
      </c>
      <c r="Z473" s="262">
        <v>13</v>
      </c>
      <c r="AA473" s="247" t="s">
        <v>28</v>
      </c>
      <c r="AB473" s="296" t="s">
        <v>504</v>
      </c>
      <c r="AC473" s="248"/>
      <c r="AD473" s="283">
        <f t="shared" ref="AD473:AF474" si="131">AD474</f>
        <v>13837.1</v>
      </c>
      <c r="AE473" s="283">
        <f t="shared" si="131"/>
        <v>32783.800000000003</v>
      </c>
      <c r="AF473" s="283">
        <f t="shared" si="131"/>
        <v>32789.9</v>
      </c>
      <c r="AG473" s="20"/>
      <c r="AH473" s="20"/>
      <c r="AI473" s="103"/>
    </row>
    <row r="474" spans="1:35" x14ac:dyDescent="0.25">
      <c r="A474" s="68"/>
      <c r="B474" s="62"/>
      <c r="C474" s="62"/>
      <c r="D474" s="63"/>
      <c r="E474" s="63"/>
      <c r="F474" s="63"/>
      <c r="G474" s="88"/>
      <c r="H474" s="88"/>
      <c r="I474" s="88"/>
      <c r="J474" s="88"/>
      <c r="K474" s="88"/>
      <c r="L474" s="57"/>
      <c r="M474" s="88"/>
      <c r="N474" s="57"/>
      <c r="P474" s="88"/>
      <c r="Q474" s="65"/>
      <c r="R474" s="12"/>
      <c r="S474" s="12"/>
      <c r="T474" s="12"/>
      <c r="U474" s="12"/>
      <c r="V474" s="12"/>
      <c r="W474" s="12"/>
      <c r="X474" s="267" t="s">
        <v>64</v>
      </c>
      <c r="Y474" s="246" t="s">
        <v>61</v>
      </c>
      <c r="Z474" s="262">
        <v>13</v>
      </c>
      <c r="AA474" s="247" t="s">
        <v>28</v>
      </c>
      <c r="AB474" s="296" t="s">
        <v>504</v>
      </c>
      <c r="AC474" s="248">
        <v>700</v>
      </c>
      <c r="AD474" s="283">
        <f t="shared" si="131"/>
        <v>13837.1</v>
      </c>
      <c r="AE474" s="283">
        <f t="shared" si="131"/>
        <v>32783.800000000003</v>
      </c>
      <c r="AF474" s="283">
        <f t="shared" si="131"/>
        <v>32789.9</v>
      </c>
      <c r="AG474" s="20"/>
      <c r="AH474" s="20"/>
      <c r="AI474" s="103"/>
    </row>
    <row r="475" spans="1:35" s="76" customFormat="1" x14ac:dyDescent="0.25">
      <c r="A475" s="69"/>
      <c r="B475" s="62"/>
      <c r="C475" s="62"/>
      <c r="D475" s="63"/>
      <c r="E475" s="63"/>
      <c r="F475" s="63"/>
      <c r="G475" s="88"/>
      <c r="I475" s="16"/>
      <c r="J475" s="16"/>
      <c r="K475" s="16"/>
      <c r="L475" s="57"/>
      <c r="M475" s="16"/>
      <c r="N475" s="57"/>
      <c r="O475" s="29"/>
      <c r="P475" s="88"/>
      <c r="Q475" s="65"/>
      <c r="R475" s="17"/>
      <c r="S475" s="17"/>
      <c r="T475" s="17"/>
      <c r="U475" s="17"/>
      <c r="V475" s="17"/>
      <c r="X475" s="267" t="s">
        <v>337</v>
      </c>
      <c r="Y475" s="246" t="s">
        <v>61</v>
      </c>
      <c r="Z475" s="262">
        <v>13</v>
      </c>
      <c r="AA475" s="247" t="s">
        <v>28</v>
      </c>
      <c r="AB475" s="296" t="s">
        <v>504</v>
      </c>
      <c r="AC475" s="248">
        <v>730</v>
      </c>
      <c r="AD475" s="283">
        <v>13837.1</v>
      </c>
      <c r="AE475" s="283">
        <v>32783.800000000003</v>
      </c>
      <c r="AF475" s="283">
        <v>32789.9</v>
      </c>
      <c r="AG475" s="20"/>
      <c r="AH475" s="20"/>
      <c r="AI475" s="103"/>
    </row>
    <row r="476" spans="1:35" ht="18.7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R476" s="3"/>
      <c r="S476" s="3"/>
      <c r="X476" s="311" t="s">
        <v>388</v>
      </c>
      <c r="Y476" s="241" t="s">
        <v>6</v>
      </c>
      <c r="Z476" s="271"/>
      <c r="AA476" s="265"/>
      <c r="AB476" s="295"/>
      <c r="AC476" s="272"/>
      <c r="AD476" s="244">
        <f>AD477</f>
        <v>17169.400000000001</v>
      </c>
      <c r="AE476" s="244">
        <f t="shared" ref="AE476:AF476" si="132">AE477</f>
        <v>16170.399999999998</v>
      </c>
      <c r="AF476" s="244">
        <f t="shared" si="132"/>
        <v>16247.8</v>
      </c>
    </row>
    <row r="477" spans="1:3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R477" s="3"/>
      <c r="S477" s="3"/>
      <c r="X477" s="311" t="s">
        <v>24</v>
      </c>
      <c r="Y477" s="241" t="s">
        <v>6</v>
      </c>
      <c r="Z477" s="242" t="s">
        <v>28</v>
      </c>
      <c r="AA477" s="294"/>
      <c r="AB477" s="295"/>
      <c r="AC477" s="264"/>
      <c r="AD477" s="244">
        <f t="shared" ref="AD477:AF478" si="133">AD478</f>
        <v>17169.400000000001</v>
      </c>
      <c r="AE477" s="244">
        <f t="shared" si="133"/>
        <v>16170.399999999998</v>
      </c>
      <c r="AF477" s="244">
        <f t="shared" si="133"/>
        <v>16247.8</v>
      </c>
      <c r="AI477" s="17"/>
    </row>
    <row r="478" spans="1:35" ht="31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R478" s="3"/>
      <c r="S478" s="3"/>
      <c r="X478" s="267" t="s">
        <v>27</v>
      </c>
      <c r="Y478" s="246" t="s">
        <v>6</v>
      </c>
      <c r="Z478" s="247" t="s">
        <v>28</v>
      </c>
      <c r="AA478" s="247" t="s">
        <v>7</v>
      </c>
      <c r="AB478" s="293"/>
      <c r="AC478" s="272"/>
      <c r="AD478" s="283">
        <f t="shared" si="133"/>
        <v>17169.400000000001</v>
      </c>
      <c r="AE478" s="283">
        <f t="shared" si="133"/>
        <v>16170.399999999998</v>
      </c>
      <c r="AF478" s="283">
        <f t="shared" si="133"/>
        <v>16247.8</v>
      </c>
      <c r="AG478" s="3"/>
      <c r="AH478" s="3"/>
    </row>
    <row r="479" spans="1:35" ht="18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R479" s="3"/>
      <c r="S479" s="3"/>
      <c r="X479" s="312" t="s">
        <v>263</v>
      </c>
      <c r="Y479" s="246" t="s">
        <v>6</v>
      </c>
      <c r="Z479" s="247" t="s">
        <v>28</v>
      </c>
      <c r="AA479" s="247" t="s">
        <v>7</v>
      </c>
      <c r="AB479" s="296" t="s">
        <v>95</v>
      </c>
      <c r="AC479" s="272"/>
      <c r="AD479" s="283">
        <f>AD480+AD484+AD486</f>
        <v>17169.400000000001</v>
      </c>
      <c r="AE479" s="283">
        <f>AE480+AE484+AE486</f>
        <v>16170.399999999998</v>
      </c>
      <c r="AF479" s="283">
        <f>AF480+AF484+AF486</f>
        <v>16247.8</v>
      </c>
      <c r="AG479" s="3"/>
      <c r="AH479" s="3"/>
    </row>
    <row r="480" spans="1:3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R480" s="3"/>
      <c r="S480" s="3"/>
      <c r="X480" s="329" t="s">
        <v>270</v>
      </c>
      <c r="Y480" s="246" t="s">
        <v>6</v>
      </c>
      <c r="Z480" s="247" t="s">
        <v>28</v>
      </c>
      <c r="AA480" s="247" t="s">
        <v>7</v>
      </c>
      <c r="AB480" s="296" t="s">
        <v>273</v>
      </c>
      <c r="AC480" s="248"/>
      <c r="AD480" s="283">
        <f t="shared" ref="AD480:AF481" si="134">AD481</f>
        <v>2859.6</v>
      </c>
      <c r="AE480" s="283">
        <f t="shared" si="134"/>
        <v>2656.8</v>
      </c>
      <c r="AF480" s="283">
        <f t="shared" si="134"/>
        <v>2656.8</v>
      </c>
      <c r="AG480" s="3"/>
      <c r="AH480" s="3"/>
    </row>
    <row r="481" spans="1:34" ht="47.2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R481" s="3"/>
      <c r="S481" s="3"/>
      <c r="X481" s="267" t="s">
        <v>40</v>
      </c>
      <c r="Y481" s="246" t="s">
        <v>6</v>
      </c>
      <c r="Z481" s="247" t="s">
        <v>28</v>
      </c>
      <c r="AA481" s="247" t="s">
        <v>7</v>
      </c>
      <c r="AB481" s="296" t="s">
        <v>273</v>
      </c>
      <c r="AC481" s="272">
        <v>100</v>
      </c>
      <c r="AD481" s="283">
        <f t="shared" si="134"/>
        <v>2859.6</v>
      </c>
      <c r="AE481" s="283">
        <f t="shared" si="134"/>
        <v>2656.8</v>
      </c>
      <c r="AF481" s="283">
        <f t="shared" si="134"/>
        <v>2656.8</v>
      </c>
      <c r="AG481" s="3"/>
      <c r="AH481" s="3"/>
    </row>
    <row r="482" spans="1:34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R482" s="3"/>
      <c r="S482" s="3"/>
      <c r="X482" s="267" t="s">
        <v>92</v>
      </c>
      <c r="Y482" s="246" t="s">
        <v>6</v>
      </c>
      <c r="Z482" s="247" t="s">
        <v>28</v>
      </c>
      <c r="AA482" s="247" t="s">
        <v>7</v>
      </c>
      <c r="AB482" s="296" t="s">
        <v>273</v>
      </c>
      <c r="AC482" s="248">
        <v>120</v>
      </c>
      <c r="AD482" s="283">
        <v>2859.6</v>
      </c>
      <c r="AE482" s="283">
        <v>2656.8</v>
      </c>
      <c r="AF482" s="283">
        <v>2656.8</v>
      </c>
      <c r="AG482" s="99"/>
      <c r="AH482" s="99"/>
    </row>
    <row r="483" spans="1:34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R483" s="3"/>
      <c r="S483" s="3"/>
      <c r="X483" s="267" t="s">
        <v>314</v>
      </c>
      <c r="Y483" s="246" t="s">
        <v>6</v>
      </c>
      <c r="Z483" s="247" t="s">
        <v>28</v>
      </c>
      <c r="AA483" s="247" t="s">
        <v>7</v>
      </c>
      <c r="AB483" s="296" t="s">
        <v>274</v>
      </c>
      <c r="AC483" s="248"/>
      <c r="AD483" s="283">
        <f>AD485</f>
        <v>2285.6</v>
      </c>
      <c r="AE483" s="283">
        <f>AE485</f>
        <v>2125.5</v>
      </c>
      <c r="AF483" s="283">
        <f>AF485</f>
        <v>2125.5</v>
      </c>
      <c r="AG483" s="99"/>
      <c r="AH483" s="99"/>
    </row>
    <row r="484" spans="1:34" ht="47.2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R484" s="3"/>
      <c r="S484" s="3"/>
      <c r="X484" s="267" t="s">
        <v>40</v>
      </c>
      <c r="Y484" s="246" t="s">
        <v>6</v>
      </c>
      <c r="Z484" s="247" t="s">
        <v>28</v>
      </c>
      <c r="AA484" s="247" t="s">
        <v>7</v>
      </c>
      <c r="AB484" s="296" t="s">
        <v>274</v>
      </c>
      <c r="AC484" s="272">
        <v>100</v>
      </c>
      <c r="AD484" s="283">
        <f>AD485</f>
        <v>2285.6</v>
      </c>
      <c r="AE484" s="283">
        <f>AE485</f>
        <v>2125.5</v>
      </c>
      <c r="AF484" s="283">
        <f>AF485</f>
        <v>2125.5</v>
      </c>
      <c r="AG484" s="99"/>
      <c r="AH484" s="99"/>
    </row>
    <row r="485" spans="1:34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R485" s="3"/>
      <c r="S485" s="3"/>
      <c r="X485" s="267" t="s">
        <v>92</v>
      </c>
      <c r="Y485" s="246" t="s">
        <v>6</v>
      </c>
      <c r="Z485" s="247" t="s">
        <v>28</v>
      </c>
      <c r="AA485" s="247" t="s">
        <v>7</v>
      </c>
      <c r="AB485" s="296" t="s">
        <v>274</v>
      </c>
      <c r="AC485" s="248">
        <v>120</v>
      </c>
      <c r="AD485" s="283">
        <v>2285.6</v>
      </c>
      <c r="AE485" s="283">
        <v>2125.5</v>
      </c>
      <c r="AF485" s="283">
        <v>2125.5</v>
      </c>
      <c r="AG485" s="99"/>
      <c r="AH485" s="99"/>
    </row>
    <row r="486" spans="1:34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R486" s="3"/>
      <c r="S486" s="3"/>
      <c r="X486" s="319" t="s">
        <v>271</v>
      </c>
      <c r="Y486" s="246" t="s">
        <v>6</v>
      </c>
      <c r="Z486" s="247" t="s">
        <v>28</v>
      </c>
      <c r="AA486" s="247" t="s">
        <v>7</v>
      </c>
      <c r="AB486" s="296" t="s">
        <v>272</v>
      </c>
      <c r="AC486" s="248"/>
      <c r="AD486" s="283">
        <f>AD487+AD490+AD493</f>
        <v>12024.2</v>
      </c>
      <c r="AE486" s="283">
        <f>AE487+AE490+AE493</f>
        <v>11388.099999999999</v>
      </c>
      <c r="AF486" s="283">
        <f>AF487+AF490+AF493</f>
        <v>11465.5</v>
      </c>
      <c r="AG486" s="99"/>
      <c r="AH486" s="99"/>
    </row>
    <row r="487" spans="1:34" ht="31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R487" s="3"/>
      <c r="S487" s="3"/>
      <c r="X487" s="267" t="s">
        <v>275</v>
      </c>
      <c r="Y487" s="246" t="s">
        <v>6</v>
      </c>
      <c r="Z487" s="247" t="s">
        <v>28</v>
      </c>
      <c r="AA487" s="247" t="s">
        <v>7</v>
      </c>
      <c r="AB487" s="296" t="s">
        <v>276</v>
      </c>
      <c r="AC487" s="248"/>
      <c r="AD487" s="283">
        <f t="shared" ref="AD487:AF488" si="135">AD488</f>
        <v>1873</v>
      </c>
      <c r="AE487" s="283">
        <f t="shared" si="135"/>
        <v>1945.8</v>
      </c>
      <c r="AF487" s="283">
        <f t="shared" si="135"/>
        <v>2023.2</v>
      </c>
      <c r="AG487" s="99"/>
      <c r="AH487" s="99"/>
    </row>
    <row r="488" spans="1:34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R488" s="3"/>
      <c r="S488" s="3"/>
      <c r="X488" s="267" t="s">
        <v>116</v>
      </c>
      <c r="Y488" s="246" t="s">
        <v>6</v>
      </c>
      <c r="Z488" s="247" t="s">
        <v>28</v>
      </c>
      <c r="AA488" s="247" t="s">
        <v>7</v>
      </c>
      <c r="AB488" s="296" t="s">
        <v>276</v>
      </c>
      <c r="AC488" s="248">
        <v>200</v>
      </c>
      <c r="AD488" s="283">
        <f t="shared" si="135"/>
        <v>1873</v>
      </c>
      <c r="AE488" s="283">
        <f t="shared" si="135"/>
        <v>1945.8</v>
      </c>
      <c r="AF488" s="283">
        <f t="shared" si="135"/>
        <v>2023.2</v>
      </c>
      <c r="AG488" s="99"/>
      <c r="AH488" s="99"/>
    </row>
    <row r="489" spans="1:34" ht="18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R489" s="3"/>
      <c r="S489" s="3"/>
      <c r="X489" s="267" t="s">
        <v>50</v>
      </c>
      <c r="Y489" s="246" t="s">
        <v>6</v>
      </c>
      <c r="Z489" s="247" t="s">
        <v>28</v>
      </c>
      <c r="AA489" s="247" t="s">
        <v>7</v>
      </c>
      <c r="AB489" s="296" t="s">
        <v>276</v>
      </c>
      <c r="AC489" s="248">
        <v>240</v>
      </c>
      <c r="AD489" s="283">
        <v>1873</v>
      </c>
      <c r="AE489" s="283">
        <v>1945.8</v>
      </c>
      <c r="AF489" s="283">
        <v>2023.2</v>
      </c>
      <c r="AG489" s="166"/>
      <c r="AH489" s="99"/>
    </row>
    <row r="490" spans="1:34" ht="47.2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R490" s="3"/>
      <c r="S490" s="3"/>
      <c r="X490" s="267" t="s">
        <v>279</v>
      </c>
      <c r="Y490" s="246" t="s">
        <v>6</v>
      </c>
      <c r="Z490" s="247" t="s">
        <v>28</v>
      </c>
      <c r="AA490" s="247" t="s">
        <v>7</v>
      </c>
      <c r="AB490" s="296" t="s">
        <v>277</v>
      </c>
      <c r="AC490" s="248"/>
      <c r="AD490" s="283">
        <f t="shared" ref="AD490:AF491" si="136">AD491</f>
        <v>5224.2</v>
      </c>
      <c r="AE490" s="283">
        <f t="shared" si="136"/>
        <v>4863.8999999999996</v>
      </c>
      <c r="AF490" s="283">
        <f t="shared" si="136"/>
        <v>4863.8999999999996</v>
      </c>
      <c r="AG490" s="99"/>
      <c r="AH490" s="99"/>
    </row>
    <row r="491" spans="1:34" ht="47.2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R491" s="3"/>
      <c r="S491" s="3"/>
      <c r="X491" s="267" t="s">
        <v>40</v>
      </c>
      <c r="Y491" s="246" t="s">
        <v>6</v>
      </c>
      <c r="Z491" s="247" t="s">
        <v>28</v>
      </c>
      <c r="AA491" s="247" t="s">
        <v>7</v>
      </c>
      <c r="AB491" s="296" t="s">
        <v>277</v>
      </c>
      <c r="AC491" s="272">
        <v>100</v>
      </c>
      <c r="AD491" s="283">
        <f t="shared" si="136"/>
        <v>5224.2</v>
      </c>
      <c r="AE491" s="283">
        <f t="shared" si="136"/>
        <v>4863.8999999999996</v>
      </c>
      <c r="AF491" s="283">
        <f t="shared" si="136"/>
        <v>4863.8999999999996</v>
      </c>
      <c r="AG491" s="99"/>
      <c r="AH491" s="99"/>
    </row>
    <row r="492" spans="1:34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R492" s="3"/>
      <c r="S492" s="3"/>
      <c r="X492" s="267" t="s">
        <v>92</v>
      </c>
      <c r="Y492" s="246" t="s">
        <v>6</v>
      </c>
      <c r="Z492" s="247" t="s">
        <v>28</v>
      </c>
      <c r="AA492" s="247" t="s">
        <v>7</v>
      </c>
      <c r="AB492" s="296" t="s">
        <v>277</v>
      </c>
      <c r="AC492" s="248">
        <v>120</v>
      </c>
      <c r="AD492" s="283">
        <v>5224.2</v>
      </c>
      <c r="AE492" s="283">
        <v>4863.8999999999996</v>
      </c>
      <c r="AF492" s="283">
        <v>4863.8999999999996</v>
      </c>
      <c r="AG492" s="99"/>
      <c r="AH492" s="99"/>
    </row>
    <row r="493" spans="1:34" ht="31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R493" s="3"/>
      <c r="S493" s="3"/>
      <c r="X493" s="267" t="s">
        <v>280</v>
      </c>
      <c r="Y493" s="246" t="s">
        <v>6</v>
      </c>
      <c r="Z493" s="247" t="s">
        <v>28</v>
      </c>
      <c r="AA493" s="247" t="s">
        <v>7</v>
      </c>
      <c r="AB493" s="296" t="s">
        <v>278</v>
      </c>
      <c r="AC493" s="248"/>
      <c r="AD493" s="283">
        <f t="shared" ref="AD493:AF494" si="137">AD494</f>
        <v>4927</v>
      </c>
      <c r="AE493" s="283">
        <f t="shared" si="137"/>
        <v>4578.3999999999996</v>
      </c>
      <c r="AF493" s="283">
        <f t="shared" si="137"/>
        <v>4578.3999999999996</v>
      </c>
      <c r="AG493" s="99"/>
      <c r="AH493" s="99"/>
    </row>
    <row r="494" spans="1:34" ht="47.2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R494" s="3"/>
      <c r="S494" s="3"/>
      <c r="X494" s="267" t="s">
        <v>40</v>
      </c>
      <c r="Y494" s="246" t="s">
        <v>6</v>
      </c>
      <c r="Z494" s="247" t="s">
        <v>28</v>
      </c>
      <c r="AA494" s="247" t="s">
        <v>7</v>
      </c>
      <c r="AB494" s="296" t="s">
        <v>278</v>
      </c>
      <c r="AC494" s="272">
        <v>100</v>
      </c>
      <c r="AD494" s="283">
        <f t="shared" si="137"/>
        <v>4927</v>
      </c>
      <c r="AE494" s="283">
        <f t="shared" si="137"/>
        <v>4578.3999999999996</v>
      </c>
      <c r="AF494" s="283">
        <f t="shared" si="137"/>
        <v>4578.3999999999996</v>
      </c>
      <c r="AG494" s="99"/>
      <c r="AH494" s="99"/>
    </row>
    <row r="495" spans="1:34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R495" s="3"/>
      <c r="S495" s="3"/>
      <c r="X495" s="267" t="s">
        <v>92</v>
      </c>
      <c r="Y495" s="246" t="s">
        <v>6</v>
      </c>
      <c r="Z495" s="247" t="s">
        <v>28</v>
      </c>
      <c r="AA495" s="247" t="s">
        <v>7</v>
      </c>
      <c r="AB495" s="296" t="s">
        <v>278</v>
      </c>
      <c r="AC495" s="248">
        <v>120</v>
      </c>
      <c r="AD495" s="283">
        <v>4927</v>
      </c>
      <c r="AE495" s="283">
        <v>4578.3999999999996</v>
      </c>
      <c r="AF495" s="283">
        <v>4578.3999999999996</v>
      </c>
      <c r="AG495" s="99"/>
      <c r="AH495" s="99"/>
    </row>
    <row r="496" spans="1:34" ht="18.7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R496" s="3"/>
      <c r="S496" s="3"/>
      <c r="X496" s="311" t="s">
        <v>389</v>
      </c>
      <c r="Y496" s="241" t="s">
        <v>25</v>
      </c>
      <c r="Z496" s="271"/>
      <c r="AA496" s="275"/>
      <c r="AB496" s="301"/>
      <c r="AC496" s="273"/>
      <c r="AD496" s="244">
        <f>AD497</f>
        <v>44745.700000000004</v>
      </c>
      <c r="AE496" s="244">
        <f t="shared" ref="AE496:AF496" si="138">AE497</f>
        <v>29864.7</v>
      </c>
      <c r="AF496" s="244">
        <f t="shared" si="138"/>
        <v>31446.500000000004</v>
      </c>
      <c r="AG496" s="99"/>
      <c r="AH496" s="99"/>
    </row>
    <row r="497" spans="1:34" ht="18.7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R497" s="3"/>
      <c r="S497" s="3"/>
      <c r="X497" s="311" t="s">
        <v>24</v>
      </c>
      <c r="Y497" s="241" t="s">
        <v>25</v>
      </c>
      <c r="Z497" s="242" t="s">
        <v>28</v>
      </c>
      <c r="AA497" s="305"/>
      <c r="AB497" s="306"/>
      <c r="AC497" s="274"/>
      <c r="AD497" s="244">
        <f>AD498+AD516</f>
        <v>44745.700000000004</v>
      </c>
      <c r="AE497" s="244">
        <f t="shared" ref="AE497:AF497" si="139">AE498+AE516</f>
        <v>29864.7</v>
      </c>
      <c r="AF497" s="244">
        <f t="shared" si="139"/>
        <v>31446.500000000004</v>
      </c>
      <c r="AG497" s="99"/>
      <c r="AH497" s="99"/>
    </row>
    <row r="498" spans="1:34" ht="31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R498" s="3"/>
      <c r="S498" s="3"/>
      <c r="X498" s="267" t="s">
        <v>390</v>
      </c>
      <c r="Y498" s="246" t="s">
        <v>25</v>
      </c>
      <c r="Z498" s="247" t="s">
        <v>28</v>
      </c>
      <c r="AA498" s="247" t="s">
        <v>91</v>
      </c>
      <c r="AB498" s="299"/>
      <c r="AC498" s="248"/>
      <c r="AD498" s="283">
        <f t="shared" ref="AD498:AF499" si="140">AD499</f>
        <v>31717.5</v>
      </c>
      <c r="AE498" s="283">
        <f t="shared" si="140"/>
        <v>29864.7</v>
      </c>
      <c r="AF498" s="283">
        <f t="shared" si="140"/>
        <v>29958.100000000002</v>
      </c>
      <c r="AG498" s="99"/>
      <c r="AH498" s="99"/>
    </row>
    <row r="499" spans="1:34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R499" s="3"/>
      <c r="S499" s="3"/>
      <c r="X499" s="312" t="s">
        <v>178</v>
      </c>
      <c r="Y499" s="246" t="s">
        <v>25</v>
      </c>
      <c r="Z499" s="247" t="s">
        <v>28</v>
      </c>
      <c r="AA499" s="247" t="s">
        <v>91</v>
      </c>
      <c r="AB499" s="296" t="s">
        <v>108</v>
      </c>
      <c r="AC499" s="248"/>
      <c r="AD499" s="283">
        <f t="shared" si="140"/>
        <v>31717.5</v>
      </c>
      <c r="AE499" s="283">
        <f t="shared" si="140"/>
        <v>29864.7</v>
      </c>
      <c r="AF499" s="283">
        <f t="shared" si="140"/>
        <v>29958.100000000002</v>
      </c>
      <c r="AG499" s="99"/>
      <c r="AH499" s="99"/>
    </row>
    <row r="500" spans="1:34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X500" s="312" t="s">
        <v>181</v>
      </c>
      <c r="Y500" s="246" t="s">
        <v>25</v>
      </c>
      <c r="Z500" s="247" t="s">
        <v>28</v>
      </c>
      <c r="AA500" s="247" t="s">
        <v>91</v>
      </c>
      <c r="AB500" s="296" t="s">
        <v>182</v>
      </c>
      <c r="AC500" s="248"/>
      <c r="AD500" s="283">
        <f>AD501+AD512</f>
        <v>31717.5</v>
      </c>
      <c r="AE500" s="283">
        <f>AE501+AE512</f>
        <v>29864.7</v>
      </c>
      <c r="AF500" s="283">
        <f>AF501+AF512</f>
        <v>29958.100000000002</v>
      </c>
      <c r="AG500" s="99"/>
      <c r="AH500" s="99"/>
    </row>
    <row r="501" spans="1:34" ht="31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X501" s="312" t="s">
        <v>183</v>
      </c>
      <c r="Y501" s="246" t="s">
        <v>25</v>
      </c>
      <c r="Z501" s="247" t="s">
        <v>28</v>
      </c>
      <c r="AA501" s="247" t="s">
        <v>91</v>
      </c>
      <c r="AB501" s="296" t="s">
        <v>184</v>
      </c>
      <c r="AC501" s="248"/>
      <c r="AD501" s="283">
        <f>AD502</f>
        <v>31234.400000000001</v>
      </c>
      <c r="AE501" s="283">
        <f>AE502</f>
        <v>29534.7</v>
      </c>
      <c r="AF501" s="283">
        <f>AF502</f>
        <v>29695.100000000002</v>
      </c>
      <c r="AG501" s="99"/>
      <c r="AH501" s="99"/>
    </row>
    <row r="502" spans="1:34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X502" s="319" t="s">
        <v>201</v>
      </c>
      <c r="Y502" s="246" t="s">
        <v>25</v>
      </c>
      <c r="Z502" s="247" t="s">
        <v>28</v>
      </c>
      <c r="AA502" s="247" t="s">
        <v>91</v>
      </c>
      <c r="AB502" s="298" t="s">
        <v>202</v>
      </c>
      <c r="AC502" s="248"/>
      <c r="AD502" s="283">
        <f>AD503+AD506+AD509</f>
        <v>31234.400000000001</v>
      </c>
      <c r="AE502" s="283">
        <f>AE503+AE506+AE509</f>
        <v>29534.7</v>
      </c>
      <c r="AF502" s="283">
        <f>AF503+AF506+AF509</f>
        <v>29695.100000000002</v>
      </c>
      <c r="AG502" s="99"/>
      <c r="AH502" s="99"/>
    </row>
    <row r="503" spans="1:34" ht="31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X503" s="267" t="s">
        <v>203</v>
      </c>
      <c r="Y503" s="246" t="s">
        <v>25</v>
      </c>
      <c r="Z503" s="247" t="s">
        <v>28</v>
      </c>
      <c r="AA503" s="247" t="s">
        <v>91</v>
      </c>
      <c r="AB503" s="298" t="s">
        <v>204</v>
      </c>
      <c r="AC503" s="248"/>
      <c r="AD503" s="283">
        <f>AD504</f>
        <v>3239.3</v>
      </c>
      <c r="AE503" s="283">
        <f t="shared" ref="AE503:AF503" si="141">AE504</f>
        <v>3324.5</v>
      </c>
      <c r="AF503" s="283">
        <f t="shared" si="141"/>
        <v>3434.2</v>
      </c>
      <c r="AG503" s="99"/>
      <c r="AH503" s="99"/>
    </row>
    <row r="504" spans="1:34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X504" s="267" t="s">
        <v>116</v>
      </c>
      <c r="Y504" s="246" t="s">
        <v>25</v>
      </c>
      <c r="Z504" s="247" t="s">
        <v>28</v>
      </c>
      <c r="AA504" s="247" t="s">
        <v>91</v>
      </c>
      <c r="AB504" s="298" t="s">
        <v>204</v>
      </c>
      <c r="AC504" s="248">
        <v>200</v>
      </c>
      <c r="AD504" s="283">
        <f>AD505</f>
        <v>3239.3</v>
      </c>
      <c r="AE504" s="283">
        <f>AE505</f>
        <v>3324.5</v>
      </c>
      <c r="AF504" s="283">
        <f>AF505</f>
        <v>3434.2</v>
      </c>
      <c r="AG504" s="99"/>
      <c r="AH504" s="99"/>
    </row>
    <row r="505" spans="1:34" ht="31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X505" s="267" t="s">
        <v>50</v>
      </c>
      <c r="Y505" s="246" t="s">
        <v>25</v>
      </c>
      <c r="Z505" s="247" t="s">
        <v>28</v>
      </c>
      <c r="AA505" s="247" t="s">
        <v>91</v>
      </c>
      <c r="AB505" s="298" t="s">
        <v>204</v>
      </c>
      <c r="AC505" s="248">
        <v>240</v>
      </c>
      <c r="AD505" s="283">
        <v>3239.3</v>
      </c>
      <c r="AE505" s="283">
        <v>3324.5</v>
      </c>
      <c r="AF505" s="283">
        <v>3434.2</v>
      </c>
      <c r="AG505" s="99"/>
      <c r="AH505" s="99"/>
    </row>
    <row r="506" spans="1:34" ht="31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X506" s="267" t="s">
        <v>208</v>
      </c>
      <c r="Y506" s="246" t="s">
        <v>25</v>
      </c>
      <c r="Z506" s="247" t="s">
        <v>28</v>
      </c>
      <c r="AA506" s="247" t="s">
        <v>91</v>
      </c>
      <c r="AB506" s="295" t="str">
        <f>AB507</f>
        <v>12 5 01 00162</v>
      </c>
      <c r="AC506" s="248"/>
      <c r="AD506" s="283">
        <f>AD508</f>
        <v>15560.5</v>
      </c>
      <c r="AE506" s="283">
        <f>AE508</f>
        <v>14536.2</v>
      </c>
      <c r="AF506" s="283">
        <f>AF508</f>
        <v>14536.2</v>
      </c>
      <c r="AG506" s="99"/>
      <c r="AH506" s="99"/>
    </row>
    <row r="507" spans="1:34" ht="47.2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X507" s="267" t="s">
        <v>40</v>
      </c>
      <c r="Y507" s="246" t="s">
        <v>25</v>
      </c>
      <c r="Z507" s="247" t="s">
        <v>28</v>
      </c>
      <c r="AA507" s="247" t="s">
        <v>91</v>
      </c>
      <c r="AB507" s="295" t="str">
        <f>AB508</f>
        <v>12 5 01 00162</v>
      </c>
      <c r="AC507" s="248">
        <v>100</v>
      </c>
      <c r="AD507" s="283">
        <f>AD508</f>
        <v>15560.5</v>
      </c>
      <c r="AE507" s="283">
        <f>AE508</f>
        <v>14536.2</v>
      </c>
      <c r="AF507" s="283">
        <f>AF508</f>
        <v>14536.2</v>
      </c>
      <c r="AG507" s="99"/>
      <c r="AH507" s="99"/>
    </row>
    <row r="508" spans="1:34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X508" s="267" t="s">
        <v>92</v>
      </c>
      <c r="Y508" s="246" t="s">
        <v>25</v>
      </c>
      <c r="Z508" s="247" t="s">
        <v>28</v>
      </c>
      <c r="AA508" s="247" t="s">
        <v>91</v>
      </c>
      <c r="AB508" s="298" t="s">
        <v>205</v>
      </c>
      <c r="AC508" s="248">
        <v>120</v>
      </c>
      <c r="AD508" s="283">
        <v>15560.5</v>
      </c>
      <c r="AE508" s="283">
        <v>14536.2</v>
      </c>
      <c r="AF508" s="283">
        <v>14536.2</v>
      </c>
      <c r="AG508" s="99"/>
      <c r="AH508" s="99"/>
    </row>
    <row r="509" spans="1:34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X509" s="267" t="s">
        <v>207</v>
      </c>
      <c r="Y509" s="246" t="s">
        <v>25</v>
      </c>
      <c r="Z509" s="247" t="s">
        <v>28</v>
      </c>
      <c r="AA509" s="247" t="s">
        <v>91</v>
      </c>
      <c r="AB509" s="295" t="str">
        <f>AB510</f>
        <v>12 5 01 00163</v>
      </c>
      <c r="AC509" s="248"/>
      <c r="AD509" s="283">
        <f>AD511</f>
        <v>12434.6</v>
      </c>
      <c r="AE509" s="283">
        <f>AE511</f>
        <v>11674</v>
      </c>
      <c r="AF509" s="283">
        <f>AF511</f>
        <v>11724.7</v>
      </c>
      <c r="AG509" s="99"/>
      <c r="AH509" s="99"/>
    </row>
    <row r="510" spans="1:34" ht="47.2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X510" s="267" t="s">
        <v>40</v>
      </c>
      <c r="Y510" s="246" t="s">
        <v>25</v>
      </c>
      <c r="Z510" s="247" t="s">
        <v>28</v>
      </c>
      <c r="AA510" s="247" t="s">
        <v>91</v>
      </c>
      <c r="AB510" s="295" t="str">
        <f>AB511</f>
        <v>12 5 01 00163</v>
      </c>
      <c r="AC510" s="248">
        <v>100</v>
      </c>
      <c r="AD510" s="283">
        <f>AD511</f>
        <v>12434.6</v>
      </c>
      <c r="AE510" s="283">
        <f>AE511</f>
        <v>11674</v>
      </c>
      <c r="AF510" s="283">
        <f>AF511</f>
        <v>11724.7</v>
      </c>
      <c r="AG510" s="99"/>
      <c r="AH510" s="99"/>
    </row>
    <row r="511" spans="1:34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X511" s="267" t="s">
        <v>92</v>
      </c>
      <c r="Y511" s="246" t="s">
        <v>25</v>
      </c>
      <c r="Z511" s="247" t="s">
        <v>28</v>
      </c>
      <c r="AA511" s="247" t="s">
        <v>91</v>
      </c>
      <c r="AB511" s="298" t="s">
        <v>206</v>
      </c>
      <c r="AC511" s="248">
        <v>120</v>
      </c>
      <c r="AD511" s="283">
        <v>12434.6</v>
      </c>
      <c r="AE511" s="283">
        <v>11674</v>
      </c>
      <c r="AF511" s="283">
        <v>11724.7</v>
      </c>
      <c r="AG511" s="99"/>
      <c r="AH511" s="99"/>
    </row>
    <row r="512" spans="1:34" ht="31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X512" s="267" t="s">
        <v>505</v>
      </c>
      <c r="Y512" s="246" t="s">
        <v>25</v>
      </c>
      <c r="Z512" s="247" t="s">
        <v>28</v>
      </c>
      <c r="AA512" s="247" t="s">
        <v>91</v>
      </c>
      <c r="AB512" s="298" t="s">
        <v>506</v>
      </c>
      <c r="AC512" s="248"/>
      <c r="AD512" s="283">
        <f>AD513</f>
        <v>483.1</v>
      </c>
      <c r="AE512" s="283">
        <f t="shared" ref="AE512:AF514" si="142">AE513</f>
        <v>330</v>
      </c>
      <c r="AF512" s="283">
        <f t="shared" si="142"/>
        <v>263</v>
      </c>
      <c r="AG512" s="99"/>
      <c r="AH512" s="99"/>
    </row>
    <row r="513" spans="1:34" ht="78.7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X513" s="267" t="s">
        <v>385</v>
      </c>
      <c r="Y513" s="246" t="s">
        <v>25</v>
      </c>
      <c r="Z513" s="247" t="s">
        <v>28</v>
      </c>
      <c r="AA513" s="247" t="s">
        <v>91</v>
      </c>
      <c r="AB513" s="296" t="s">
        <v>507</v>
      </c>
      <c r="AC513" s="248"/>
      <c r="AD513" s="283">
        <f>AD514</f>
        <v>483.1</v>
      </c>
      <c r="AE513" s="283">
        <f t="shared" si="142"/>
        <v>330</v>
      </c>
      <c r="AF513" s="283">
        <f t="shared" si="142"/>
        <v>263</v>
      </c>
      <c r="AG513" s="99"/>
      <c r="AH513" s="99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X514" s="267" t="s">
        <v>116</v>
      </c>
      <c r="Y514" s="246" t="s">
        <v>25</v>
      </c>
      <c r="Z514" s="247" t="s">
        <v>28</v>
      </c>
      <c r="AA514" s="247" t="s">
        <v>91</v>
      </c>
      <c r="AB514" s="296" t="s">
        <v>507</v>
      </c>
      <c r="AC514" s="248">
        <v>200</v>
      </c>
      <c r="AD514" s="283">
        <f>AD515</f>
        <v>483.1</v>
      </c>
      <c r="AE514" s="283">
        <f t="shared" si="142"/>
        <v>330</v>
      </c>
      <c r="AF514" s="283">
        <f t="shared" si="142"/>
        <v>263</v>
      </c>
      <c r="AG514" s="99"/>
      <c r="AH514" s="99"/>
    </row>
    <row r="515" spans="1:34" ht="31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X515" s="267" t="s">
        <v>50</v>
      </c>
      <c r="Y515" s="246" t="s">
        <v>25</v>
      </c>
      <c r="Z515" s="247" t="s">
        <v>28</v>
      </c>
      <c r="AA515" s="247" t="s">
        <v>91</v>
      </c>
      <c r="AB515" s="296" t="s">
        <v>507</v>
      </c>
      <c r="AC515" s="248">
        <v>240</v>
      </c>
      <c r="AD515" s="283">
        <v>483.1</v>
      </c>
      <c r="AE515" s="283">
        <v>330</v>
      </c>
      <c r="AF515" s="283">
        <v>263</v>
      </c>
      <c r="AG515" s="99"/>
      <c r="AH515" s="99"/>
    </row>
    <row r="516" spans="1:34" s="386" customFormat="1" x14ac:dyDescent="0.25">
      <c r="X516" s="245" t="s">
        <v>14</v>
      </c>
      <c r="Y516" s="246" t="s">
        <v>25</v>
      </c>
      <c r="Z516" s="247" t="s">
        <v>28</v>
      </c>
      <c r="AA516" s="247">
        <v>13</v>
      </c>
      <c r="AB516" s="299"/>
      <c r="AC516" s="248"/>
      <c r="AD516" s="283">
        <f>AD517</f>
        <v>13028.200000000003</v>
      </c>
      <c r="AE516" s="283">
        <f t="shared" ref="AE516:AF518" si="143">AE517</f>
        <v>0</v>
      </c>
      <c r="AF516" s="283">
        <f t="shared" si="143"/>
        <v>1488.4</v>
      </c>
      <c r="AG516" s="99"/>
      <c r="AH516" s="99"/>
    </row>
    <row r="517" spans="1:34" s="386" customFormat="1" x14ac:dyDescent="0.25">
      <c r="X517" s="249" t="s">
        <v>217</v>
      </c>
      <c r="Y517" s="246" t="s">
        <v>25</v>
      </c>
      <c r="Z517" s="247" t="s">
        <v>28</v>
      </c>
      <c r="AA517" s="247">
        <v>13</v>
      </c>
      <c r="AB517" s="296" t="s">
        <v>133</v>
      </c>
      <c r="AC517" s="248"/>
      <c r="AD517" s="283">
        <f>AD518</f>
        <v>13028.200000000003</v>
      </c>
      <c r="AE517" s="283">
        <f t="shared" si="143"/>
        <v>0</v>
      </c>
      <c r="AF517" s="283">
        <f t="shared" si="143"/>
        <v>1488.4</v>
      </c>
      <c r="AG517" s="99"/>
      <c r="AH517" s="99"/>
    </row>
    <row r="518" spans="1:34" s="386" customFormat="1" x14ac:dyDescent="0.25">
      <c r="X518" s="245" t="s">
        <v>405</v>
      </c>
      <c r="Y518" s="246" t="s">
        <v>25</v>
      </c>
      <c r="Z518" s="256" t="s">
        <v>28</v>
      </c>
      <c r="AA518" s="256">
        <v>13</v>
      </c>
      <c r="AB518" s="300" t="s">
        <v>406</v>
      </c>
      <c r="AC518" s="248"/>
      <c r="AD518" s="283">
        <f>AD519</f>
        <v>13028.200000000003</v>
      </c>
      <c r="AE518" s="283">
        <f t="shared" si="143"/>
        <v>0</v>
      </c>
      <c r="AF518" s="283">
        <f t="shared" si="143"/>
        <v>1488.4</v>
      </c>
      <c r="AG518" s="99"/>
      <c r="AH518" s="99"/>
    </row>
    <row r="519" spans="1:34" s="386" customFormat="1" ht="31.5" x14ac:dyDescent="0.25">
      <c r="X519" s="245" t="s">
        <v>408</v>
      </c>
      <c r="Y519" s="246" t="s">
        <v>25</v>
      </c>
      <c r="Z519" s="256" t="s">
        <v>28</v>
      </c>
      <c r="AA519" s="256">
        <v>13</v>
      </c>
      <c r="AB519" s="300" t="s">
        <v>409</v>
      </c>
      <c r="AC519" s="257"/>
      <c r="AD519" s="283">
        <f t="shared" ref="AD519:AF520" si="144">AD520</f>
        <v>13028.200000000003</v>
      </c>
      <c r="AE519" s="283">
        <f t="shared" si="144"/>
        <v>0</v>
      </c>
      <c r="AF519" s="283">
        <f t="shared" si="144"/>
        <v>1488.4</v>
      </c>
      <c r="AG519" s="99"/>
      <c r="AH519" s="99"/>
    </row>
    <row r="520" spans="1:34" s="386" customFormat="1" x14ac:dyDescent="0.25">
      <c r="X520" s="245" t="s">
        <v>41</v>
      </c>
      <c r="Y520" s="246" t="s">
        <v>25</v>
      </c>
      <c r="Z520" s="256" t="s">
        <v>28</v>
      </c>
      <c r="AA520" s="256">
        <v>13</v>
      </c>
      <c r="AB520" s="300" t="s">
        <v>409</v>
      </c>
      <c r="AC520" s="257">
        <v>800</v>
      </c>
      <c r="AD520" s="283">
        <f t="shared" si="144"/>
        <v>13028.200000000003</v>
      </c>
      <c r="AE520" s="283">
        <f t="shared" si="144"/>
        <v>0</v>
      </c>
      <c r="AF520" s="283">
        <f t="shared" si="144"/>
        <v>1488.4</v>
      </c>
      <c r="AG520" s="99"/>
      <c r="AH520" s="99"/>
    </row>
    <row r="521" spans="1:34" s="386" customFormat="1" x14ac:dyDescent="0.25">
      <c r="X521" s="245" t="s">
        <v>132</v>
      </c>
      <c r="Y521" s="246" t="s">
        <v>25</v>
      </c>
      <c r="Z521" s="256" t="s">
        <v>28</v>
      </c>
      <c r="AA521" s="256">
        <v>13</v>
      </c>
      <c r="AB521" s="300" t="s">
        <v>409</v>
      </c>
      <c r="AC521" s="257">
        <v>870</v>
      </c>
      <c r="AD521" s="282">
        <f>39212.4+5700.4-139-23270-9000+435+89.4</f>
        <v>13028.200000000003</v>
      </c>
      <c r="AE521" s="283">
        <f>132.6-132.6</f>
        <v>0</v>
      </c>
      <c r="AF521" s="283">
        <f>1242.5+245.9</f>
        <v>1488.4</v>
      </c>
      <c r="AG521" s="99"/>
      <c r="AH521" s="99"/>
    </row>
    <row r="522" spans="1:3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X522" s="311" t="s">
        <v>391</v>
      </c>
      <c r="Y522" s="241" t="s">
        <v>57</v>
      </c>
      <c r="Z522" s="265"/>
      <c r="AA522" s="265"/>
      <c r="AB522" s="295"/>
      <c r="AC522" s="272"/>
      <c r="AD522" s="244">
        <f>AD523+AD548</f>
        <v>45589.600000000006</v>
      </c>
      <c r="AE522" s="244">
        <f t="shared" ref="AE522:AF522" si="145">AE523+AE548</f>
        <v>24102.400000000001</v>
      </c>
      <c r="AF522" s="244">
        <f t="shared" si="145"/>
        <v>24174.100000000002</v>
      </c>
      <c r="AG522" s="99"/>
      <c r="AH522" s="99"/>
    </row>
    <row r="523" spans="1:3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X523" s="311" t="s">
        <v>24</v>
      </c>
      <c r="Y523" s="241" t="s">
        <v>57</v>
      </c>
      <c r="Z523" s="242" t="s">
        <v>28</v>
      </c>
      <c r="AA523" s="294"/>
      <c r="AB523" s="293"/>
      <c r="AC523" s="264"/>
      <c r="AD523" s="244">
        <f>AD524</f>
        <v>25989.600000000002</v>
      </c>
      <c r="AE523" s="244">
        <f t="shared" ref="AD523:AF525" si="146">AE524</f>
        <v>24102.400000000001</v>
      </c>
      <c r="AF523" s="244">
        <f t="shared" si="146"/>
        <v>24174.100000000002</v>
      </c>
      <c r="AG523" s="99"/>
      <c r="AH523" s="99"/>
    </row>
    <row r="524" spans="1:34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X524" s="267" t="s">
        <v>14</v>
      </c>
      <c r="Y524" s="246" t="s">
        <v>57</v>
      </c>
      <c r="Z524" s="247" t="s">
        <v>28</v>
      </c>
      <c r="AA524" s="247">
        <v>13</v>
      </c>
      <c r="AB524" s="295"/>
      <c r="AC524" s="272"/>
      <c r="AD524" s="283">
        <f>AD525</f>
        <v>25989.600000000002</v>
      </c>
      <c r="AE524" s="283">
        <f t="shared" si="146"/>
        <v>24102.400000000001</v>
      </c>
      <c r="AF524" s="283">
        <f t="shared" si="146"/>
        <v>24174.100000000002</v>
      </c>
      <c r="AG524" s="99"/>
      <c r="AH524" s="99"/>
    </row>
    <row r="525" spans="1:3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X525" s="312" t="s">
        <v>178</v>
      </c>
      <c r="Y525" s="246" t="s">
        <v>57</v>
      </c>
      <c r="Z525" s="247" t="s">
        <v>28</v>
      </c>
      <c r="AA525" s="247">
        <v>13</v>
      </c>
      <c r="AB525" s="296" t="s">
        <v>108</v>
      </c>
      <c r="AC525" s="248"/>
      <c r="AD525" s="283">
        <f t="shared" si="146"/>
        <v>25989.600000000002</v>
      </c>
      <c r="AE525" s="283">
        <f t="shared" si="146"/>
        <v>24102.400000000001</v>
      </c>
      <c r="AF525" s="283">
        <f t="shared" si="146"/>
        <v>24174.100000000002</v>
      </c>
      <c r="AG525" s="99"/>
      <c r="AH525" s="99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X526" s="320" t="s">
        <v>501</v>
      </c>
      <c r="Y526" s="246" t="s">
        <v>57</v>
      </c>
      <c r="Z526" s="247" t="s">
        <v>28</v>
      </c>
      <c r="AA526" s="247">
        <v>13</v>
      </c>
      <c r="AB526" s="296" t="s">
        <v>109</v>
      </c>
      <c r="AC526" s="248"/>
      <c r="AD526" s="283">
        <f>AD527+AD531+AD537</f>
        <v>25989.600000000002</v>
      </c>
      <c r="AE526" s="283">
        <f>AE527+AE531+AE537</f>
        <v>24102.400000000001</v>
      </c>
      <c r="AF526" s="283">
        <f>AF527+AF531+AF537</f>
        <v>24174.100000000002</v>
      </c>
      <c r="AG526" s="99"/>
      <c r="AH526" s="99"/>
    </row>
    <row r="527" spans="1:34" ht="31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X527" s="319" t="s">
        <v>174</v>
      </c>
      <c r="Y527" s="246" t="s">
        <v>57</v>
      </c>
      <c r="Z527" s="247" t="s">
        <v>28</v>
      </c>
      <c r="AA527" s="247">
        <v>13</v>
      </c>
      <c r="AB527" s="296" t="s">
        <v>175</v>
      </c>
      <c r="AC527" s="248"/>
      <c r="AD527" s="283">
        <f t="shared" ref="AD527:AF529" si="147">AD528</f>
        <v>500</v>
      </c>
      <c r="AE527" s="283">
        <f t="shared" si="147"/>
        <v>0</v>
      </c>
      <c r="AF527" s="283">
        <f t="shared" si="147"/>
        <v>0</v>
      </c>
      <c r="AG527" s="99"/>
      <c r="AH527" s="99"/>
    </row>
    <row r="528" spans="1:34" ht="31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X528" s="319" t="s">
        <v>666</v>
      </c>
      <c r="Y528" s="246" t="s">
        <v>57</v>
      </c>
      <c r="Z528" s="247" t="s">
        <v>28</v>
      </c>
      <c r="AA528" s="247">
        <v>13</v>
      </c>
      <c r="AB528" s="296" t="s">
        <v>177</v>
      </c>
      <c r="AC528" s="272"/>
      <c r="AD528" s="283">
        <f>AD529</f>
        <v>500</v>
      </c>
      <c r="AE528" s="283">
        <f t="shared" si="147"/>
        <v>0</v>
      </c>
      <c r="AF528" s="283">
        <f t="shared" si="147"/>
        <v>0</v>
      </c>
      <c r="AG528" s="99"/>
      <c r="AH528" s="99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X529" s="267" t="s">
        <v>116</v>
      </c>
      <c r="Y529" s="246" t="s">
        <v>57</v>
      </c>
      <c r="Z529" s="247" t="s">
        <v>28</v>
      </c>
      <c r="AA529" s="247">
        <v>13</v>
      </c>
      <c r="AB529" s="296" t="s">
        <v>177</v>
      </c>
      <c r="AC529" s="248">
        <v>200</v>
      </c>
      <c r="AD529" s="283">
        <f t="shared" si="147"/>
        <v>500</v>
      </c>
      <c r="AE529" s="283">
        <f t="shared" si="147"/>
        <v>0</v>
      </c>
      <c r="AF529" s="283">
        <f t="shared" si="147"/>
        <v>0</v>
      </c>
      <c r="AG529" s="99"/>
      <c r="AH529" s="99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X530" s="267" t="s">
        <v>50</v>
      </c>
      <c r="Y530" s="246" t="s">
        <v>57</v>
      </c>
      <c r="Z530" s="247" t="s">
        <v>28</v>
      </c>
      <c r="AA530" s="247">
        <v>13</v>
      </c>
      <c r="AB530" s="296" t="s">
        <v>177</v>
      </c>
      <c r="AC530" s="248">
        <v>240</v>
      </c>
      <c r="AD530" s="283">
        <v>500</v>
      </c>
      <c r="AE530" s="283">
        <v>0</v>
      </c>
      <c r="AF530" s="283">
        <v>0</v>
      </c>
      <c r="AG530" s="99"/>
      <c r="AH530" s="99"/>
    </row>
    <row r="531" spans="1:34" ht="47.2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X531" s="319" t="s">
        <v>645</v>
      </c>
      <c r="Y531" s="246" t="s">
        <v>57</v>
      </c>
      <c r="Z531" s="247" t="s">
        <v>28</v>
      </c>
      <c r="AA531" s="247">
        <v>13</v>
      </c>
      <c r="AB531" s="296" t="s">
        <v>179</v>
      </c>
      <c r="AC531" s="257"/>
      <c r="AD531" s="283">
        <f>AD532</f>
        <v>1326.4</v>
      </c>
      <c r="AE531" s="283">
        <f>AE532</f>
        <v>1326.4</v>
      </c>
      <c r="AF531" s="283">
        <f>AF532</f>
        <v>1326.4</v>
      </c>
      <c r="AG531" s="99"/>
      <c r="AH531" s="99"/>
    </row>
    <row r="532" spans="1:34" ht="47.2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X532" s="319" t="s">
        <v>564</v>
      </c>
      <c r="Y532" s="246" t="s">
        <v>57</v>
      </c>
      <c r="Z532" s="247" t="s">
        <v>28</v>
      </c>
      <c r="AA532" s="247">
        <v>13</v>
      </c>
      <c r="AB532" s="296" t="s">
        <v>563</v>
      </c>
      <c r="AC532" s="257"/>
      <c r="AD532" s="283">
        <f>AD533+AD535</f>
        <v>1326.4</v>
      </c>
      <c r="AE532" s="283">
        <f>AE533+AE535</f>
        <v>1326.4</v>
      </c>
      <c r="AF532" s="283">
        <f>AF533+AF535</f>
        <v>1326.4</v>
      </c>
      <c r="AG532" s="99"/>
      <c r="AH532" s="99"/>
    </row>
    <row r="533" spans="1:34" ht="47.2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X533" s="267" t="s">
        <v>40</v>
      </c>
      <c r="Y533" s="246" t="s">
        <v>57</v>
      </c>
      <c r="Z533" s="247" t="s">
        <v>28</v>
      </c>
      <c r="AA533" s="247">
        <v>13</v>
      </c>
      <c r="AB533" s="296" t="s">
        <v>563</v>
      </c>
      <c r="AC533" s="257">
        <v>100</v>
      </c>
      <c r="AD533" s="283">
        <f>AD534</f>
        <v>1243.9000000000001</v>
      </c>
      <c r="AE533" s="283">
        <f>AE534</f>
        <v>1243.9000000000001</v>
      </c>
      <c r="AF533" s="283">
        <f>AF534</f>
        <v>1243.9000000000001</v>
      </c>
      <c r="AG533" s="99"/>
      <c r="AH533" s="99"/>
    </row>
    <row r="534" spans="1:34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X534" s="314" t="s">
        <v>92</v>
      </c>
      <c r="Y534" s="255" t="s">
        <v>57</v>
      </c>
      <c r="Z534" s="247" t="s">
        <v>28</v>
      </c>
      <c r="AA534" s="247">
        <v>13</v>
      </c>
      <c r="AB534" s="296" t="s">
        <v>563</v>
      </c>
      <c r="AC534" s="257">
        <v>120</v>
      </c>
      <c r="AD534" s="283">
        <v>1243.9000000000001</v>
      </c>
      <c r="AE534" s="283">
        <v>1243.9000000000001</v>
      </c>
      <c r="AF534" s="283">
        <v>1243.9000000000001</v>
      </c>
      <c r="AG534" s="99"/>
      <c r="AH534" s="99"/>
    </row>
    <row r="535" spans="1:3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X535" s="314" t="s">
        <v>116</v>
      </c>
      <c r="Y535" s="255" t="s">
        <v>57</v>
      </c>
      <c r="Z535" s="247" t="s">
        <v>28</v>
      </c>
      <c r="AA535" s="247">
        <v>13</v>
      </c>
      <c r="AB535" s="296" t="s">
        <v>563</v>
      </c>
      <c r="AC535" s="257">
        <v>200</v>
      </c>
      <c r="AD535" s="283">
        <f>AD536</f>
        <v>82.5</v>
      </c>
      <c r="AE535" s="283">
        <f>AE536</f>
        <v>82.5</v>
      </c>
      <c r="AF535" s="283">
        <f>AF536</f>
        <v>82.5</v>
      </c>
      <c r="AG535" s="99"/>
      <c r="AH535" s="99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X536" s="314" t="s">
        <v>50</v>
      </c>
      <c r="Y536" s="255" t="s">
        <v>57</v>
      </c>
      <c r="Z536" s="247" t="s">
        <v>28</v>
      </c>
      <c r="AA536" s="247">
        <v>13</v>
      </c>
      <c r="AB536" s="296" t="s">
        <v>563</v>
      </c>
      <c r="AC536" s="257">
        <v>240</v>
      </c>
      <c r="AD536" s="283">
        <v>82.5</v>
      </c>
      <c r="AE536" s="283">
        <v>82.5</v>
      </c>
      <c r="AF536" s="283">
        <v>82.5</v>
      </c>
      <c r="AG536" s="99"/>
      <c r="AH536" s="99"/>
    </row>
    <row r="537" spans="1:34" ht="31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X537" s="312" t="s">
        <v>312</v>
      </c>
      <c r="Y537" s="246" t="s">
        <v>57</v>
      </c>
      <c r="Z537" s="247" t="s">
        <v>28</v>
      </c>
      <c r="AA537" s="247">
        <v>13</v>
      </c>
      <c r="AB537" s="296" t="s">
        <v>433</v>
      </c>
      <c r="AC537" s="248"/>
      <c r="AD537" s="283">
        <f>AD538</f>
        <v>24163.200000000001</v>
      </c>
      <c r="AE537" s="283">
        <f>AE538</f>
        <v>22776</v>
      </c>
      <c r="AF537" s="283">
        <f>AF538</f>
        <v>22847.7</v>
      </c>
      <c r="AG537" s="99"/>
      <c r="AH537" s="99"/>
    </row>
    <row r="538" spans="1:3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X538" s="312" t="s">
        <v>315</v>
      </c>
      <c r="Y538" s="246" t="s">
        <v>57</v>
      </c>
      <c r="Z538" s="247" t="s">
        <v>28</v>
      </c>
      <c r="AA538" s="247">
        <v>13</v>
      </c>
      <c r="AB538" s="296" t="s">
        <v>434</v>
      </c>
      <c r="AC538" s="248"/>
      <c r="AD538" s="283">
        <f>AD539+AD542+AD545</f>
        <v>24163.200000000001</v>
      </c>
      <c r="AE538" s="283">
        <f>AE539+AE542+AE545</f>
        <v>22776</v>
      </c>
      <c r="AF538" s="283">
        <f>AF539+AF542+AF545</f>
        <v>22847.7</v>
      </c>
      <c r="AG538" s="99"/>
      <c r="AH538" s="99"/>
    </row>
    <row r="539" spans="1:34" ht="31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X539" s="312" t="s">
        <v>198</v>
      </c>
      <c r="Y539" s="246" t="s">
        <v>57</v>
      </c>
      <c r="Z539" s="247" t="s">
        <v>28</v>
      </c>
      <c r="AA539" s="247">
        <v>13</v>
      </c>
      <c r="AB539" s="296" t="s">
        <v>435</v>
      </c>
      <c r="AC539" s="248"/>
      <c r="AD539" s="283">
        <f t="shared" ref="AD539:AF540" si="148">AD540</f>
        <v>1857.4</v>
      </c>
      <c r="AE539" s="283">
        <f t="shared" si="148"/>
        <v>1914.7</v>
      </c>
      <c r="AF539" s="283">
        <f t="shared" si="148"/>
        <v>1986.4</v>
      </c>
      <c r="AG539" s="99"/>
      <c r="AH539" s="99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X540" s="267" t="s">
        <v>116</v>
      </c>
      <c r="Y540" s="246" t="s">
        <v>57</v>
      </c>
      <c r="Z540" s="247" t="s">
        <v>28</v>
      </c>
      <c r="AA540" s="247">
        <v>13</v>
      </c>
      <c r="AB540" s="296" t="s">
        <v>435</v>
      </c>
      <c r="AC540" s="248">
        <v>200</v>
      </c>
      <c r="AD540" s="283">
        <f t="shared" si="148"/>
        <v>1857.4</v>
      </c>
      <c r="AE540" s="283">
        <f t="shared" si="148"/>
        <v>1914.7</v>
      </c>
      <c r="AF540" s="283">
        <f t="shared" si="148"/>
        <v>1986.4</v>
      </c>
      <c r="AG540" s="99"/>
      <c r="AH540" s="99"/>
    </row>
    <row r="541" spans="1:3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X541" s="267" t="s">
        <v>50</v>
      </c>
      <c r="Y541" s="246" t="s">
        <v>57</v>
      </c>
      <c r="Z541" s="247" t="s">
        <v>28</v>
      </c>
      <c r="AA541" s="247">
        <v>13</v>
      </c>
      <c r="AB541" s="296" t="s">
        <v>435</v>
      </c>
      <c r="AC541" s="248">
        <v>240</v>
      </c>
      <c r="AD541" s="283">
        <v>1857.4</v>
      </c>
      <c r="AE541" s="283">
        <v>1914.7</v>
      </c>
      <c r="AF541" s="283">
        <v>1986.4</v>
      </c>
      <c r="AG541" s="99"/>
      <c r="AH541" s="99"/>
    </row>
    <row r="542" spans="1:34" ht="31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X542" s="267" t="s">
        <v>199</v>
      </c>
      <c r="Y542" s="246" t="s">
        <v>57</v>
      </c>
      <c r="Z542" s="247" t="s">
        <v>28</v>
      </c>
      <c r="AA542" s="247">
        <v>13</v>
      </c>
      <c r="AB542" s="295" t="str">
        <f>AB543</f>
        <v>12 1 04 00132</v>
      </c>
      <c r="AC542" s="248"/>
      <c r="AD542" s="283">
        <f>AD544</f>
        <v>7018.3</v>
      </c>
      <c r="AE542" s="283">
        <f>AE544</f>
        <v>6526.2</v>
      </c>
      <c r="AF542" s="283">
        <f>AF544</f>
        <v>6526.2</v>
      </c>
      <c r="AG542" s="99"/>
      <c r="AH542" s="99"/>
    </row>
    <row r="543" spans="1:34" ht="47.2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X543" s="267" t="s">
        <v>40</v>
      </c>
      <c r="Y543" s="246" t="s">
        <v>57</v>
      </c>
      <c r="Z543" s="247" t="s">
        <v>28</v>
      </c>
      <c r="AA543" s="247">
        <v>13</v>
      </c>
      <c r="AB543" s="295" t="str">
        <f>AB544</f>
        <v>12 1 04 00132</v>
      </c>
      <c r="AC543" s="248">
        <v>100</v>
      </c>
      <c r="AD543" s="283">
        <f>AD544</f>
        <v>7018.3</v>
      </c>
      <c r="AE543" s="283">
        <f>AE544</f>
        <v>6526.2</v>
      </c>
      <c r="AF543" s="283">
        <f>AF544</f>
        <v>6526.2</v>
      </c>
      <c r="AG543" s="99"/>
      <c r="AH543" s="99"/>
    </row>
    <row r="544" spans="1:34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X544" s="267" t="s">
        <v>92</v>
      </c>
      <c r="Y544" s="246" t="s">
        <v>57</v>
      </c>
      <c r="Z544" s="247" t="s">
        <v>28</v>
      </c>
      <c r="AA544" s="247">
        <v>13</v>
      </c>
      <c r="AB544" s="296" t="s">
        <v>436</v>
      </c>
      <c r="AC544" s="248">
        <v>120</v>
      </c>
      <c r="AD544" s="283">
        <v>7018.3</v>
      </c>
      <c r="AE544" s="283">
        <v>6526.2</v>
      </c>
      <c r="AF544" s="283">
        <v>6526.2</v>
      </c>
      <c r="AG544" s="99"/>
      <c r="AH544" s="99"/>
    </row>
    <row r="545" spans="1:35" ht="31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X545" s="267" t="s">
        <v>200</v>
      </c>
      <c r="Y545" s="246" t="s">
        <v>57</v>
      </c>
      <c r="Z545" s="247" t="s">
        <v>28</v>
      </c>
      <c r="AA545" s="247">
        <v>13</v>
      </c>
      <c r="AB545" s="295" t="str">
        <f>AB546</f>
        <v>12 1 04 00133</v>
      </c>
      <c r="AC545" s="248"/>
      <c r="AD545" s="283">
        <f>AD547</f>
        <v>15287.5</v>
      </c>
      <c r="AE545" s="283">
        <f>AE547</f>
        <v>14335.1</v>
      </c>
      <c r="AF545" s="283">
        <f>AF547</f>
        <v>14335.1</v>
      </c>
      <c r="AG545" s="99"/>
      <c r="AH545" s="99"/>
    </row>
    <row r="546" spans="1:35" ht="47.2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X546" s="267" t="s">
        <v>40</v>
      </c>
      <c r="Y546" s="246" t="s">
        <v>57</v>
      </c>
      <c r="Z546" s="247" t="s">
        <v>28</v>
      </c>
      <c r="AA546" s="247">
        <v>13</v>
      </c>
      <c r="AB546" s="295" t="str">
        <f>AB547</f>
        <v>12 1 04 00133</v>
      </c>
      <c r="AC546" s="248">
        <v>100</v>
      </c>
      <c r="AD546" s="283">
        <f>AD547</f>
        <v>15287.5</v>
      </c>
      <c r="AE546" s="283">
        <f>AE547</f>
        <v>14335.1</v>
      </c>
      <c r="AF546" s="283">
        <f>AF547</f>
        <v>14335.1</v>
      </c>
      <c r="AG546" s="99"/>
      <c r="AH546" s="99"/>
    </row>
    <row r="547" spans="1:3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R547" s="3"/>
      <c r="S547" s="3"/>
      <c r="X547" s="267" t="s">
        <v>92</v>
      </c>
      <c r="Y547" s="246" t="s">
        <v>57</v>
      </c>
      <c r="Z547" s="247" t="s">
        <v>28</v>
      </c>
      <c r="AA547" s="247">
        <v>13</v>
      </c>
      <c r="AB547" s="296" t="s">
        <v>437</v>
      </c>
      <c r="AC547" s="248">
        <v>120</v>
      </c>
      <c r="AD547" s="283">
        <v>15287.5</v>
      </c>
      <c r="AE547" s="283">
        <v>14335.1</v>
      </c>
      <c r="AF547" s="283">
        <v>14335.1</v>
      </c>
      <c r="AG547" s="99"/>
      <c r="AH547" s="99"/>
    </row>
    <row r="548" spans="1:3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R548" s="3"/>
      <c r="S548" s="3"/>
      <c r="X548" s="392" t="s">
        <v>3</v>
      </c>
      <c r="Y548" s="246" t="s">
        <v>57</v>
      </c>
      <c r="Z548" s="262" t="s">
        <v>5</v>
      </c>
      <c r="AA548" s="247"/>
      <c r="AB548" s="296"/>
      <c r="AC548" s="248"/>
      <c r="AD548" s="283">
        <f t="shared" ref="AD548:AF554" si="149">AD549</f>
        <v>19600</v>
      </c>
      <c r="AE548" s="283">
        <f t="shared" si="149"/>
        <v>0</v>
      </c>
      <c r="AF548" s="283">
        <f t="shared" si="149"/>
        <v>0</v>
      </c>
      <c r="AG548" s="99"/>
      <c r="AH548" s="99"/>
    </row>
    <row r="549" spans="1:3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R549" s="3"/>
      <c r="S549" s="3"/>
      <c r="X549" s="245" t="s">
        <v>308</v>
      </c>
      <c r="Y549" s="246" t="s">
        <v>57</v>
      </c>
      <c r="Z549" s="247" t="s">
        <v>5</v>
      </c>
      <c r="AA549" s="247" t="s">
        <v>29</v>
      </c>
      <c r="AB549" s="296"/>
      <c r="AC549" s="248"/>
      <c r="AD549" s="283">
        <f t="shared" si="149"/>
        <v>19600</v>
      </c>
      <c r="AE549" s="283">
        <f t="shared" si="149"/>
        <v>0</v>
      </c>
      <c r="AF549" s="283">
        <f t="shared" si="149"/>
        <v>0</v>
      </c>
      <c r="AG549" s="99"/>
      <c r="AH549" s="99"/>
    </row>
    <row r="550" spans="1:3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R550" s="3"/>
      <c r="S550" s="3"/>
      <c r="X550" s="249" t="s">
        <v>178</v>
      </c>
      <c r="Y550" s="246" t="s">
        <v>57</v>
      </c>
      <c r="Z550" s="247" t="s">
        <v>5</v>
      </c>
      <c r="AA550" s="247" t="s">
        <v>29</v>
      </c>
      <c r="AB550" s="296" t="s">
        <v>108</v>
      </c>
      <c r="AC550" s="248"/>
      <c r="AD550" s="283">
        <f t="shared" si="149"/>
        <v>19600</v>
      </c>
      <c r="AE550" s="283">
        <f t="shared" si="149"/>
        <v>0</v>
      </c>
      <c r="AF550" s="283">
        <f t="shared" si="149"/>
        <v>0</v>
      </c>
      <c r="AG550" s="99"/>
      <c r="AH550" s="99"/>
    </row>
    <row r="551" spans="1:3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X551" s="245" t="s">
        <v>46</v>
      </c>
      <c r="Y551" s="246" t="s">
        <v>57</v>
      </c>
      <c r="Z551" s="247" t="s">
        <v>5</v>
      </c>
      <c r="AA551" s="247" t="s">
        <v>29</v>
      </c>
      <c r="AB551" s="296" t="s">
        <v>182</v>
      </c>
      <c r="AC551" s="248"/>
      <c r="AD551" s="283">
        <f t="shared" si="149"/>
        <v>19600</v>
      </c>
      <c r="AE551" s="283">
        <f t="shared" si="149"/>
        <v>0</v>
      </c>
      <c r="AF551" s="283">
        <f t="shared" si="149"/>
        <v>0</v>
      </c>
      <c r="AG551" s="99"/>
      <c r="AH551" s="99"/>
    </row>
    <row r="552" spans="1:35" ht="31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245" t="s">
        <v>312</v>
      </c>
      <c r="Y552" s="246" t="s">
        <v>57</v>
      </c>
      <c r="Z552" s="247" t="s">
        <v>5</v>
      </c>
      <c r="AA552" s="247" t="s">
        <v>29</v>
      </c>
      <c r="AB552" s="296" t="s">
        <v>184</v>
      </c>
      <c r="AC552" s="248"/>
      <c r="AD552" s="283">
        <f t="shared" si="149"/>
        <v>19600</v>
      </c>
      <c r="AE552" s="283">
        <f t="shared" si="149"/>
        <v>0</v>
      </c>
      <c r="AF552" s="283">
        <f t="shared" si="149"/>
        <v>0</v>
      </c>
      <c r="AG552" s="99"/>
      <c r="AH552" s="99"/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245" t="s">
        <v>712</v>
      </c>
      <c r="Y553" s="246" t="s">
        <v>57</v>
      </c>
      <c r="Z553" s="247" t="s">
        <v>5</v>
      </c>
      <c r="AA553" s="247" t="s">
        <v>29</v>
      </c>
      <c r="AB553" s="296" t="s">
        <v>713</v>
      </c>
      <c r="AC553" s="248"/>
      <c r="AD553" s="283">
        <f t="shared" si="149"/>
        <v>19600</v>
      </c>
      <c r="AE553" s="283">
        <f t="shared" si="149"/>
        <v>0</v>
      </c>
      <c r="AF553" s="283">
        <f t="shared" si="149"/>
        <v>0</v>
      </c>
      <c r="AG553" s="99"/>
      <c r="AH553" s="99"/>
    </row>
    <row r="554" spans="1:3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245" t="s">
        <v>41</v>
      </c>
      <c r="Y554" s="246" t="s">
        <v>57</v>
      </c>
      <c r="Z554" s="247" t="s">
        <v>5</v>
      </c>
      <c r="AA554" s="247" t="s">
        <v>29</v>
      </c>
      <c r="AB554" s="296" t="s">
        <v>713</v>
      </c>
      <c r="AC554" s="248">
        <v>800</v>
      </c>
      <c r="AD554" s="283">
        <f t="shared" si="149"/>
        <v>19600</v>
      </c>
      <c r="AE554" s="283">
        <f t="shared" si="149"/>
        <v>0</v>
      </c>
      <c r="AF554" s="283">
        <f t="shared" si="149"/>
        <v>0</v>
      </c>
      <c r="AG554" s="99"/>
      <c r="AH554" s="99"/>
    </row>
    <row r="555" spans="1:35" ht="31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245" t="s">
        <v>117</v>
      </c>
      <c r="Y555" s="246" t="s">
        <v>57</v>
      </c>
      <c r="Z555" s="247" t="s">
        <v>5</v>
      </c>
      <c r="AA555" s="247" t="s">
        <v>29</v>
      </c>
      <c r="AB555" s="296" t="s">
        <v>713</v>
      </c>
      <c r="AC555" s="248">
        <v>810</v>
      </c>
      <c r="AD555" s="283">
        <v>19600</v>
      </c>
      <c r="AE555" s="283">
        <v>0</v>
      </c>
      <c r="AF555" s="283">
        <v>0</v>
      </c>
      <c r="AG555" s="99"/>
      <c r="AH555" s="99"/>
    </row>
    <row r="556" spans="1:35" ht="18.7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11" t="s">
        <v>392</v>
      </c>
      <c r="Y556" s="241" t="s">
        <v>393</v>
      </c>
      <c r="Z556" s="271"/>
      <c r="AA556" s="265"/>
      <c r="AB556" s="295"/>
      <c r="AC556" s="272"/>
      <c r="AD556" s="244">
        <f>AD557+AD693</f>
        <v>1456641.5</v>
      </c>
      <c r="AE556" s="244">
        <f>AE557+AE693</f>
        <v>1458373.6</v>
      </c>
      <c r="AF556" s="244">
        <f>AF557+AF693</f>
        <v>1471252.4</v>
      </c>
      <c r="AG556" s="99"/>
      <c r="AH556" s="99"/>
    </row>
    <row r="557" spans="1:3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11" t="s">
        <v>4</v>
      </c>
      <c r="Y557" s="241" t="s">
        <v>393</v>
      </c>
      <c r="Z557" s="258" t="s">
        <v>8</v>
      </c>
      <c r="AA557" s="294"/>
      <c r="AB557" s="293"/>
      <c r="AC557" s="264"/>
      <c r="AD557" s="244">
        <f>AD558+AD579+AD639+AD667+AD660</f>
        <v>1438303.5</v>
      </c>
      <c r="AE557" s="244">
        <f>AE558+AE579+AE639+AE667+AE660</f>
        <v>1440035.6</v>
      </c>
      <c r="AF557" s="244">
        <f>AF558+AF579+AF639+AF667+AF660</f>
        <v>1452914.4</v>
      </c>
      <c r="AG557" s="99"/>
      <c r="AH557" s="99"/>
    </row>
    <row r="558" spans="1:3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267" t="s">
        <v>19</v>
      </c>
      <c r="Y558" s="246" t="s">
        <v>393</v>
      </c>
      <c r="Z558" s="265" t="s">
        <v>8</v>
      </c>
      <c r="AA558" s="247" t="s">
        <v>28</v>
      </c>
      <c r="AB558" s="295"/>
      <c r="AC558" s="248"/>
      <c r="AD558" s="283">
        <f>AD559</f>
        <v>467678.3</v>
      </c>
      <c r="AE558" s="283">
        <f t="shared" ref="AE558:AF558" si="150">AE559</f>
        <v>473939.6</v>
      </c>
      <c r="AF558" s="283">
        <f t="shared" si="150"/>
        <v>479213.8</v>
      </c>
      <c r="AG558" s="120"/>
      <c r="AH558" s="120"/>
      <c r="AI558" s="120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13" t="s">
        <v>251</v>
      </c>
      <c r="Y559" s="255" t="s">
        <v>393</v>
      </c>
      <c r="Z559" s="247" t="s">
        <v>8</v>
      </c>
      <c r="AA559" s="247" t="s">
        <v>28</v>
      </c>
      <c r="AB559" s="296" t="s">
        <v>96</v>
      </c>
      <c r="AC559" s="272"/>
      <c r="AD559" s="283">
        <f>AD560</f>
        <v>467678.3</v>
      </c>
      <c r="AE559" s="283">
        <f>AE560</f>
        <v>473939.6</v>
      </c>
      <c r="AF559" s="283">
        <f>AF560</f>
        <v>479213.8</v>
      </c>
      <c r="AG559" s="99"/>
      <c r="AH559" s="99"/>
    </row>
    <row r="560" spans="1:3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13" t="s">
        <v>254</v>
      </c>
      <c r="Y560" s="255" t="s">
        <v>393</v>
      </c>
      <c r="Z560" s="265" t="s">
        <v>8</v>
      </c>
      <c r="AA560" s="247" t="s">
        <v>28</v>
      </c>
      <c r="AB560" s="296" t="s">
        <v>113</v>
      </c>
      <c r="AC560" s="248"/>
      <c r="AD560" s="283">
        <f>AD561+AD575</f>
        <v>467678.3</v>
      </c>
      <c r="AE560" s="283">
        <f t="shared" ref="AE560:AF560" si="151">AE561+AE575</f>
        <v>473939.6</v>
      </c>
      <c r="AF560" s="283">
        <f t="shared" si="151"/>
        <v>479213.8</v>
      </c>
      <c r="AG560" s="99"/>
      <c r="AH560" s="99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313" t="s">
        <v>422</v>
      </c>
      <c r="Y561" s="246" t="s">
        <v>393</v>
      </c>
      <c r="Z561" s="256" t="s">
        <v>8</v>
      </c>
      <c r="AA561" s="256" t="s">
        <v>28</v>
      </c>
      <c r="AB561" s="296" t="s">
        <v>421</v>
      </c>
      <c r="AC561" s="272"/>
      <c r="AD561" s="283">
        <f>AD562+AD569+AD572</f>
        <v>465382.3</v>
      </c>
      <c r="AE561" s="283">
        <f t="shared" ref="AE561:AF561" si="152">AE562+AE569+AE572</f>
        <v>473939.6</v>
      </c>
      <c r="AF561" s="283">
        <f t="shared" si="152"/>
        <v>479213.8</v>
      </c>
      <c r="AG561" s="99"/>
      <c r="AH561" s="99"/>
    </row>
    <row r="562" spans="1:34" ht="31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314" t="s">
        <v>253</v>
      </c>
      <c r="Y562" s="246" t="s">
        <v>393</v>
      </c>
      <c r="Z562" s="265" t="s">
        <v>8</v>
      </c>
      <c r="AA562" s="247" t="s">
        <v>28</v>
      </c>
      <c r="AB562" s="296" t="s">
        <v>424</v>
      </c>
      <c r="AC562" s="341"/>
      <c r="AD562" s="283">
        <f>AD563+AD566</f>
        <v>199827.3</v>
      </c>
      <c r="AE562" s="283">
        <f t="shared" ref="AE562:AF562" si="153">AE563+AE566</f>
        <v>208384.6</v>
      </c>
      <c r="AF562" s="283">
        <f t="shared" si="153"/>
        <v>213658.8</v>
      </c>
      <c r="AG562" s="99"/>
      <c r="AH562" s="99"/>
    </row>
    <row r="563" spans="1:34" ht="31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14" t="s">
        <v>318</v>
      </c>
      <c r="Y563" s="246" t="s">
        <v>393</v>
      </c>
      <c r="Z563" s="265" t="s">
        <v>8</v>
      </c>
      <c r="AA563" s="247" t="s">
        <v>28</v>
      </c>
      <c r="AB563" s="296" t="s">
        <v>425</v>
      </c>
      <c r="AC563" s="248"/>
      <c r="AD563" s="283">
        <f>AD564</f>
        <v>199327.3</v>
      </c>
      <c r="AE563" s="283">
        <f t="shared" ref="AD563:AF564" si="154">AE564</f>
        <v>207884.6</v>
      </c>
      <c r="AF563" s="283">
        <f t="shared" si="154"/>
        <v>213158.8</v>
      </c>
      <c r="AG563" s="99"/>
      <c r="AH563" s="99"/>
    </row>
    <row r="564" spans="1:34" ht="31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267" t="s">
        <v>58</v>
      </c>
      <c r="Y564" s="246" t="s">
        <v>393</v>
      </c>
      <c r="Z564" s="265" t="s">
        <v>8</v>
      </c>
      <c r="AA564" s="247" t="s">
        <v>28</v>
      </c>
      <c r="AB564" s="296" t="s">
        <v>425</v>
      </c>
      <c r="AC564" s="248">
        <v>600</v>
      </c>
      <c r="AD564" s="283">
        <f t="shared" si="154"/>
        <v>199327.3</v>
      </c>
      <c r="AE564" s="283">
        <f t="shared" si="154"/>
        <v>207884.6</v>
      </c>
      <c r="AF564" s="283">
        <f t="shared" si="154"/>
        <v>213158.8</v>
      </c>
      <c r="AG564" s="99"/>
      <c r="AH564" s="99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267" t="s">
        <v>59</v>
      </c>
      <c r="Y565" s="246" t="s">
        <v>393</v>
      </c>
      <c r="Z565" s="247" t="s">
        <v>8</v>
      </c>
      <c r="AA565" s="247" t="s">
        <v>28</v>
      </c>
      <c r="AB565" s="296" t="s">
        <v>425</v>
      </c>
      <c r="AC565" s="248">
        <v>610</v>
      </c>
      <c r="AD565" s="283">
        <f>176549.4+22777.9</f>
        <v>199327.3</v>
      </c>
      <c r="AE565" s="283">
        <f>184195.7+23688.9</f>
        <v>207884.6</v>
      </c>
      <c r="AF565" s="283">
        <f>188522.3+24636.5</f>
        <v>213158.8</v>
      </c>
      <c r="AG565" s="99"/>
      <c r="AH565" s="99"/>
    </row>
    <row r="566" spans="1:34" ht="31.5" x14ac:dyDescent="0.25">
      <c r="X566" s="245" t="s">
        <v>750</v>
      </c>
      <c r="Y566" s="246" t="s">
        <v>393</v>
      </c>
      <c r="Z566" s="265" t="s">
        <v>8</v>
      </c>
      <c r="AA566" s="247" t="s">
        <v>28</v>
      </c>
      <c r="AB566" s="296" t="s">
        <v>703</v>
      </c>
      <c r="AC566" s="248"/>
      <c r="AD566" s="283">
        <f>AD567</f>
        <v>500</v>
      </c>
      <c r="AE566" s="283">
        <f t="shared" ref="AE566:AF567" si="155">AE567</f>
        <v>500</v>
      </c>
      <c r="AF566" s="283">
        <f t="shared" si="155"/>
        <v>500</v>
      </c>
      <c r="AG566" s="99"/>
      <c r="AH566" s="99"/>
    </row>
    <row r="567" spans="1:34" ht="31.5" x14ac:dyDescent="0.25">
      <c r="X567" s="245" t="s">
        <v>58</v>
      </c>
      <c r="Y567" s="246" t="s">
        <v>393</v>
      </c>
      <c r="Z567" s="265" t="s">
        <v>8</v>
      </c>
      <c r="AA567" s="247" t="s">
        <v>28</v>
      </c>
      <c r="AB567" s="296" t="s">
        <v>703</v>
      </c>
      <c r="AC567" s="248">
        <v>600</v>
      </c>
      <c r="AD567" s="283">
        <f>AD568</f>
        <v>500</v>
      </c>
      <c r="AE567" s="283">
        <f t="shared" si="155"/>
        <v>500</v>
      </c>
      <c r="AF567" s="283">
        <f t="shared" si="155"/>
        <v>500</v>
      </c>
      <c r="AG567" s="99"/>
      <c r="AH567" s="99"/>
    </row>
    <row r="568" spans="1:34" x14ac:dyDescent="0.25">
      <c r="X568" s="245" t="s">
        <v>59</v>
      </c>
      <c r="Y568" s="246" t="s">
        <v>393</v>
      </c>
      <c r="Z568" s="247" t="s">
        <v>8</v>
      </c>
      <c r="AA568" s="247" t="s">
        <v>28</v>
      </c>
      <c r="AB568" s="296" t="s">
        <v>703</v>
      </c>
      <c r="AC568" s="248">
        <v>610</v>
      </c>
      <c r="AD568" s="283">
        <v>500</v>
      </c>
      <c r="AE568" s="283">
        <v>500</v>
      </c>
      <c r="AF568" s="283">
        <v>500</v>
      </c>
      <c r="AG568" s="99"/>
      <c r="AH568" s="99"/>
    </row>
    <row r="569" spans="1:34" ht="126" x14ac:dyDescent="0.25">
      <c r="X569" s="317" t="s">
        <v>484</v>
      </c>
      <c r="Y569" s="246" t="s">
        <v>393</v>
      </c>
      <c r="Z569" s="256" t="s">
        <v>8</v>
      </c>
      <c r="AA569" s="256" t="s">
        <v>28</v>
      </c>
      <c r="AB569" s="296" t="s">
        <v>445</v>
      </c>
      <c r="AC569" s="341"/>
      <c r="AD569" s="283">
        <f t="shared" ref="AD569:AF570" si="156">AD570</f>
        <v>265505</v>
      </c>
      <c r="AE569" s="283">
        <f t="shared" si="156"/>
        <v>265505</v>
      </c>
      <c r="AF569" s="283">
        <f t="shared" si="156"/>
        <v>265505</v>
      </c>
      <c r="AG569" s="99"/>
      <c r="AH569" s="99"/>
    </row>
    <row r="570" spans="1:34" ht="31.5" x14ac:dyDescent="0.25">
      <c r="X570" s="267" t="s">
        <v>58</v>
      </c>
      <c r="Y570" s="255" t="s">
        <v>393</v>
      </c>
      <c r="Z570" s="256" t="s">
        <v>8</v>
      </c>
      <c r="AA570" s="256" t="s">
        <v>28</v>
      </c>
      <c r="AB570" s="296" t="s">
        <v>445</v>
      </c>
      <c r="AC570" s="272">
        <v>600</v>
      </c>
      <c r="AD570" s="283">
        <f t="shared" si="156"/>
        <v>265505</v>
      </c>
      <c r="AE570" s="283">
        <f t="shared" si="156"/>
        <v>265505</v>
      </c>
      <c r="AF570" s="283">
        <f t="shared" si="156"/>
        <v>265505</v>
      </c>
      <c r="AG570" s="99"/>
      <c r="AH570" s="99"/>
    </row>
    <row r="571" spans="1:34" x14ac:dyDescent="0.25">
      <c r="X571" s="267" t="s">
        <v>59</v>
      </c>
      <c r="Y571" s="246" t="s">
        <v>393</v>
      </c>
      <c r="Z571" s="265" t="s">
        <v>8</v>
      </c>
      <c r="AA571" s="247" t="s">
        <v>28</v>
      </c>
      <c r="AB571" s="296" t="s">
        <v>445</v>
      </c>
      <c r="AC571" s="272">
        <v>610</v>
      </c>
      <c r="AD571" s="283">
        <f>261272+4055+178</f>
        <v>265505</v>
      </c>
      <c r="AE571" s="283">
        <f>261272+4055+178</f>
        <v>265505</v>
      </c>
      <c r="AF571" s="283">
        <f>261272+4055+178</f>
        <v>265505</v>
      </c>
      <c r="AG571" s="99"/>
      <c r="AH571" s="99"/>
    </row>
    <row r="572" spans="1:34" ht="31.5" x14ac:dyDescent="0.25">
      <c r="X572" s="267" t="s">
        <v>665</v>
      </c>
      <c r="Y572" s="246" t="s">
        <v>393</v>
      </c>
      <c r="Z572" s="256" t="s">
        <v>8</v>
      </c>
      <c r="AA572" s="256" t="s">
        <v>28</v>
      </c>
      <c r="AB572" s="296" t="s">
        <v>574</v>
      </c>
      <c r="AC572" s="341"/>
      <c r="AD572" s="283">
        <f t="shared" ref="AD572:AF573" si="157">AD573</f>
        <v>50</v>
      </c>
      <c r="AE572" s="283">
        <f t="shared" si="157"/>
        <v>50</v>
      </c>
      <c r="AF572" s="283">
        <f t="shared" si="157"/>
        <v>50</v>
      </c>
      <c r="AG572" s="99"/>
      <c r="AH572" s="99"/>
    </row>
    <row r="573" spans="1:34" ht="31.5" x14ac:dyDescent="0.25">
      <c r="X573" s="267" t="s">
        <v>58</v>
      </c>
      <c r="Y573" s="255" t="s">
        <v>393</v>
      </c>
      <c r="Z573" s="256" t="s">
        <v>8</v>
      </c>
      <c r="AA573" s="256" t="s">
        <v>28</v>
      </c>
      <c r="AB573" s="296" t="s">
        <v>574</v>
      </c>
      <c r="AC573" s="272">
        <v>600</v>
      </c>
      <c r="AD573" s="283">
        <f t="shared" si="157"/>
        <v>50</v>
      </c>
      <c r="AE573" s="283">
        <f t="shared" si="157"/>
        <v>50</v>
      </c>
      <c r="AF573" s="283">
        <f t="shared" si="157"/>
        <v>50</v>
      </c>
      <c r="AG573" s="99"/>
      <c r="AH573" s="99"/>
    </row>
    <row r="574" spans="1:34" x14ac:dyDescent="0.25">
      <c r="X574" s="267" t="s">
        <v>59</v>
      </c>
      <c r="Y574" s="246" t="s">
        <v>393</v>
      </c>
      <c r="Z574" s="265" t="s">
        <v>8</v>
      </c>
      <c r="AA574" s="247" t="s">
        <v>28</v>
      </c>
      <c r="AB574" s="296" t="s">
        <v>574</v>
      </c>
      <c r="AC574" s="272">
        <v>610</v>
      </c>
      <c r="AD574" s="283">
        <v>50</v>
      </c>
      <c r="AE574" s="283">
        <v>50</v>
      </c>
      <c r="AF574" s="283">
        <v>50</v>
      </c>
      <c r="AG574" s="99"/>
      <c r="AH574" s="99"/>
    </row>
    <row r="575" spans="1:34" ht="47.25" x14ac:dyDescent="0.25">
      <c r="X575" s="250" t="s">
        <v>256</v>
      </c>
      <c r="Y575" s="246" t="s">
        <v>393</v>
      </c>
      <c r="Z575" s="265" t="s">
        <v>8</v>
      </c>
      <c r="AA575" s="248" t="s">
        <v>28</v>
      </c>
      <c r="AB575" s="531" t="s">
        <v>122</v>
      </c>
      <c r="AC575" s="532"/>
      <c r="AD575" s="283">
        <f t="shared" ref="AD575:AF577" si="158">AD576</f>
        <v>2296</v>
      </c>
      <c r="AE575" s="283">
        <f t="shared" si="158"/>
        <v>0</v>
      </c>
      <c r="AF575" s="283">
        <f t="shared" si="158"/>
        <v>0</v>
      </c>
      <c r="AG575" s="99"/>
      <c r="AH575" s="99"/>
    </row>
    <row r="576" spans="1:34" ht="63" x14ac:dyDescent="0.25">
      <c r="X576" s="245" t="s">
        <v>779</v>
      </c>
      <c r="Y576" s="246" t="s">
        <v>393</v>
      </c>
      <c r="Z576" s="265" t="s">
        <v>8</v>
      </c>
      <c r="AA576" s="248" t="s">
        <v>28</v>
      </c>
      <c r="AB576" s="531" t="s">
        <v>780</v>
      </c>
      <c r="AC576" s="532"/>
      <c r="AD576" s="283">
        <f t="shared" si="158"/>
        <v>2296</v>
      </c>
      <c r="AE576" s="283">
        <f t="shared" si="158"/>
        <v>0</v>
      </c>
      <c r="AF576" s="283">
        <f t="shared" si="158"/>
        <v>0</v>
      </c>
      <c r="AG576" s="99"/>
      <c r="AH576" s="99"/>
    </row>
    <row r="577" spans="1:35" ht="31.5" x14ac:dyDescent="0.25">
      <c r="X577" s="245" t="s">
        <v>58</v>
      </c>
      <c r="Y577" s="246" t="s">
        <v>393</v>
      </c>
      <c r="Z577" s="265" t="s">
        <v>8</v>
      </c>
      <c r="AA577" s="248" t="s">
        <v>28</v>
      </c>
      <c r="AB577" s="531" t="s">
        <v>780</v>
      </c>
      <c r="AC577" s="532">
        <v>600</v>
      </c>
      <c r="AD577" s="283">
        <f t="shared" si="158"/>
        <v>2296</v>
      </c>
      <c r="AE577" s="283">
        <f t="shared" si="158"/>
        <v>0</v>
      </c>
      <c r="AF577" s="283">
        <f t="shared" si="158"/>
        <v>0</v>
      </c>
      <c r="AG577" s="99"/>
      <c r="AH577" s="99"/>
    </row>
    <row r="578" spans="1:35" x14ac:dyDescent="0.25">
      <c r="X578" s="245" t="s">
        <v>59</v>
      </c>
      <c r="Y578" s="246" t="s">
        <v>393</v>
      </c>
      <c r="Z578" s="265" t="s">
        <v>8</v>
      </c>
      <c r="AA578" s="248" t="s">
        <v>28</v>
      </c>
      <c r="AB578" s="531" t="s">
        <v>780</v>
      </c>
      <c r="AC578" s="532">
        <v>610</v>
      </c>
      <c r="AD578" s="283">
        <v>2296</v>
      </c>
      <c r="AE578" s="283">
        <v>0</v>
      </c>
      <c r="AF578" s="283">
        <v>0</v>
      </c>
      <c r="AG578" s="99"/>
      <c r="AH578" s="99"/>
    </row>
    <row r="579" spans="1:3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267" t="s">
        <v>33</v>
      </c>
      <c r="Y579" s="255" t="s">
        <v>393</v>
      </c>
      <c r="Z579" s="265" t="s">
        <v>8</v>
      </c>
      <c r="AA579" s="247" t="s">
        <v>29</v>
      </c>
      <c r="AB579" s="295"/>
      <c r="AC579" s="272"/>
      <c r="AD579" s="283">
        <f>AD580+AH6970+AD633</f>
        <v>837996</v>
      </c>
      <c r="AE579" s="283">
        <f>AE580+AI6970+AE633</f>
        <v>834687.3</v>
      </c>
      <c r="AF579" s="283">
        <f>AF580+AJ6970+AF633</f>
        <v>841988.20000000007</v>
      </c>
      <c r="AG579" s="120"/>
      <c r="AH579" s="120"/>
      <c r="AI579" s="120"/>
    </row>
    <row r="580" spans="1:35" x14ac:dyDescent="0.25">
      <c r="X580" s="313" t="s">
        <v>251</v>
      </c>
      <c r="Y580" s="246" t="s">
        <v>393</v>
      </c>
      <c r="Z580" s="265" t="s">
        <v>8</v>
      </c>
      <c r="AA580" s="247" t="s">
        <v>29</v>
      </c>
      <c r="AB580" s="296" t="s">
        <v>96</v>
      </c>
      <c r="AC580" s="248"/>
      <c r="AD580" s="283">
        <f>AD581</f>
        <v>832149.6</v>
      </c>
      <c r="AE580" s="283">
        <f>AE581</f>
        <v>831271.8</v>
      </c>
      <c r="AF580" s="283">
        <f>AF581</f>
        <v>836471.3</v>
      </c>
    </row>
    <row r="581" spans="1:35" x14ac:dyDescent="0.25">
      <c r="X581" s="313" t="s">
        <v>254</v>
      </c>
      <c r="Y581" s="246" t="s">
        <v>393</v>
      </c>
      <c r="Z581" s="247" t="s">
        <v>8</v>
      </c>
      <c r="AA581" s="247" t="s">
        <v>29</v>
      </c>
      <c r="AB581" s="296" t="s">
        <v>113</v>
      </c>
      <c r="AC581" s="248"/>
      <c r="AD581" s="283">
        <f>AD582+AD605+AD616+AD623+AD612</f>
        <v>832149.6</v>
      </c>
      <c r="AE581" s="283">
        <f>AE582+AE605+AE616+AE623+AE612</f>
        <v>831271.8</v>
      </c>
      <c r="AF581" s="283">
        <f>AF582+AF605+AF616+AF623+AF612</f>
        <v>836471.3</v>
      </c>
    </row>
    <row r="582" spans="1:35" ht="31.5" x14ac:dyDescent="0.25">
      <c r="X582" s="313" t="s">
        <v>255</v>
      </c>
      <c r="Y582" s="255" t="s">
        <v>393</v>
      </c>
      <c r="Z582" s="247" t="s">
        <v>8</v>
      </c>
      <c r="AA582" s="247" t="s">
        <v>29</v>
      </c>
      <c r="AB582" s="296" t="s">
        <v>421</v>
      </c>
      <c r="AC582" s="248"/>
      <c r="AD582" s="283">
        <f>AD586+AD593+AD598+AD583+AD599+AD602</f>
        <v>713763.7</v>
      </c>
      <c r="AE582" s="283">
        <f t="shared" ref="AE582:AF582" si="159">AE586+AE593+AE598+AE583+AE599+AE602</f>
        <v>721298.20000000007</v>
      </c>
      <c r="AF582" s="283">
        <f t="shared" si="159"/>
        <v>730128.5</v>
      </c>
      <c r="AH582" s="17">
        <v>0</v>
      </c>
    </row>
    <row r="583" spans="1:35" ht="31.5" x14ac:dyDescent="0.25">
      <c r="X583" s="313" t="s">
        <v>615</v>
      </c>
      <c r="Y583" s="246">
        <v>901</v>
      </c>
      <c r="Z583" s="265" t="s">
        <v>8</v>
      </c>
      <c r="AA583" s="247" t="s">
        <v>29</v>
      </c>
      <c r="AB583" s="296" t="s">
        <v>614</v>
      </c>
      <c r="AC583" s="336"/>
      <c r="AD583" s="283">
        <f t="shared" ref="AD583:AF584" si="160">AD584</f>
        <v>33530.5</v>
      </c>
      <c r="AE583" s="283">
        <f t="shared" si="160"/>
        <v>40383.300000000003</v>
      </c>
      <c r="AF583" s="283">
        <f t="shared" si="160"/>
        <v>40383.300000000003</v>
      </c>
    </row>
    <row r="584" spans="1:35" x14ac:dyDescent="0.25">
      <c r="X584" s="267" t="s">
        <v>116</v>
      </c>
      <c r="Y584" s="246">
        <v>901</v>
      </c>
      <c r="Z584" s="265" t="s">
        <v>8</v>
      </c>
      <c r="AA584" s="247" t="s">
        <v>29</v>
      </c>
      <c r="AB584" s="296" t="s">
        <v>614</v>
      </c>
      <c r="AC584" s="248">
        <v>200</v>
      </c>
      <c r="AD584" s="283">
        <f t="shared" si="160"/>
        <v>33530.5</v>
      </c>
      <c r="AE584" s="283">
        <f t="shared" si="160"/>
        <v>40383.300000000003</v>
      </c>
      <c r="AF584" s="283">
        <f t="shared" si="160"/>
        <v>40383.300000000003</v>
      </c>
    </row>
    <row r="585" spans="1:35" ht="31.5" x14ac:dyDescent="0.25">
      <c r="X585" s="267" t="s">
        <v>50</v>
      </c>
      <c r="Y585" s="246">
        <v>901</v>
      </c>
      <c r="Z585" s="247" t="s">
        <v>8</v>
      </c>
      <c r="AA585" s="247" t="s">
        <v>29</v>
      </c>
      <c r="AB585" s="296" t="s">
        <v>614</v>
      </c>
      <c r="AC585" s="248">
        <v>240</v>
      </c>
      <c r="AD585" s="283">
        <v>33530.5</v>
      </c>
      <c r="AE585" s="283">
        <v>40383.300000000003</v>
      </c>
      <c r="AF585" s="283">
        <v>40383.300000000003</v>
      </c>
    </row>
    <row r="586" spans="1:35" ht="47.2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313" t="s">
        <v>410</v>
      </c>
      <c r="Y586" s="255" t="s">
        <v>393</v>
      </c>
      <c r="Z586" s="247" t="s">
        <v>8</v>
      </c>
      <c r="AA586" s="247" t="s">
        <v>29</v>
      </c>
      <c r="AB586" s="296" t="s">
        <v>442</v>
      </c>
      <c r="AC586" s="248"/>
      <c r="AD586" s="283">
        <f>AD587+AD590</f>
        <v>131744.20000000001</v>
      </c>
      <c r="AE586" s="283">
        <f>AE587+AE590</f>
        <v>136331.9</v>
      </c>
      <c r="AF586" s="283">
        <f>AF587+AF590</f>
        <v>145162.20000000001</v>
      </c>
      <c r="AH586" s="3"/>
    </row>
    <row r="587" spans="1:35" ht="47.2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13" t="s">
        <v>481</v>
      </c>
      <c r="Y587" s="246" t="s">
        <v>393</v>
      </c>
      <c r="Z587" s="247" t="s">
        <v>8</v>
      </c>
      <c r="AA587" s="247" t="s">
        <v>29</v>
      </c>
      <c r="AB587" s="296" t="s">
        <v>443</v>
      </c>
      <c r="AC587" s="341"/>
      <c r="AD587" s="283">
        <f>AD588</f>
        <v>123844.2</v>
      </c>
      <c r="AE587" s="283">
        <f>AE588</f>
        <v>121720.5</v>
      </c>
      <c r="AF587" s="283">
        <f>AF588</f>
        <v>124263.8</v>
      </c>
      <c r="AH587" s="3"/>
    </row>
    <row r="588" spans="1:35" ht="31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267" t="s">
        <v>58</v>
      </c>
      <c r="Y588" s="246" t="s">
        <v>393</v>
      </c>
      <c r="Z588" s="247" t="s">
        <v>8</v>
      </c>
      <c r="AA588" s="247" t="s">
        <v>29</v>
      </c>
      <c r="AB588" s="296" t="s">
        <v>443</v>
      </c>
      <c r="AC588" s="248">
        <v>600</v>
      </c>
      <c r="AD588" s="283">
        <f t="shared" ref="AD588:AF591" si="161">AD589</f>
        <v>123844.2</v>
      </c>
      <c r="AE588" s="283">
        <f t="shared" si="161"/>
        <v>121720.5</v>
      </c>
      <c r="AF588" s="283">
        <f t="shared" si="161"/>
        <v>124263.8</v>
      </c>
      <c r="AH588" s="3"/>
    </row>
    <row r="589" spans="1:3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267" t="s">
        <v>59</v>
      </c>
      <c r="Y589" s="246" t="s">
        <v>393</v>
      </c>
      <c r="Z589" s="247" t="s">
        <v>8</v>
      </c>
      <c r="AA589" s="247" t="s">
        <v>29</v>
      </c>
      <c r="AB589" s="296" t="s">
        <v>443</v>
      </c>
      <c r="AC589" s="248">
        <v>610</v>
      </c>
      <c r="AD589" s="283">
        <f>100935.5+22908.7</f>
        <v>123844.2</v>
      </c>
      <c r="AE589" s="283">
        <f>97895.5+23825</f>
        <v>121720.5</v>
      </c>
      <c r="AF589" s="283">
        <f>99485.8+24778</f>
        <v>124263.8</v>
      </c>
      <c r="AH589" s="3"/>
    </row>
    <row r="590" spans="1:35" ht="47.2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267" t="s">
        <v>650</v>
      </c>
      <c r="Y590" s="246" t="s">
        <v>393</v>
      </c>
      <c r="Z590" s="247" t="s">
        <v>8</v>
      </c>
      <c r="AA590" s="247" t="s">
        <v>29</v>
      </c>
      <c r="AB590" s="296" t="s">
        <v>444</v>
      </c>
      <c r="AC590" s="248"/>
      <c r="AD590" s="283">
        <f>AD591</f>
        <v>7900</v>
      </c>
      <c r="AE590" s="283">
        <f>AE591</f>
        <v>14611.4</v>
      </c>
      <c r="AF590" s="283">
        <f>AF591</f>
        <v>20898.400000000001</v>
      </c>
      <c r="AH590" s="3"/>
    </row>
    <row r="591" spans="1:35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267" t="s">
        <v>58</v>
      </c>
      <c r="Y591" s="246" t="s">
        <v>393</v>
      </c>
      <c r="Z591" s="247" t="s">
        <v>8</v>
      </c>
      <c r="AA591" s="247" t="s">
        <v>29</v>
      </c>
      <c r="AB591" s="296" t="s">
        <v>444</v>
      </c>
      <c r="AC591" s="248">
        <v>600</v>
      </c>
      <c r="AD591" s="283">
        <f t="shared" si="161"/>
        <v>7900</v>
      </c>
      <c r="AE591" s="283">
        <f t="shared" si="161"/>
        <v>14611.4</v>
      </c>
      <c r="AF591" s="283">
        <f t="shared" si="161"/>
        <v>20898.400000000001</v>
      </c>
      <c r="AH591" s="3"/>
    </row>
    <row r="592" spans="1:3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267" t="s">
        <v>59</v>
      </c>
      <c r="Y592" s="246" t="s">
        <v>393</v>
      </c>
      <c r="Z592" s="247" t="s">
        <v>8</v>
      </c>
      <c r="AA592" s="247" t="s">
        <v>29</v>
      </c>
      <c r="AB592" s="296" t="s">
        <v>444</v>
      </c>
      <c r="AC592" s="248">
        <v>610</v>
      </c>
      <c r="AD592" s="283">
        <f>4700+3200</f>
        <v>7900</v>
      </c>
      <c r="AE592" s="283">
        <f>11411.4+3200</f>
        <v>14611.4</v>
      </c>
      <c r="AF592" s="283">
        <f>17698.4+3200</f>
        <v>20898.400000000001</v>
      </c>
      <c r="AG592" s="164"/>
      <c r="AH592" s="3"/>
    </row>
    <row r="593" spans="24:33" s="3" customFormat="1" ht="126" x14ac:dyDescent="0.25">
      <c r="X593" s="317" t="s">
        <v>484</v>
      </c>
      <c r="Y593" s="246" t="s">
        <v>393</v>
      </c>
      <c r="Z593" s="247" t="s">
        <v>8</v>
      </c>
      <c r="AA593" s="247" t="s">
        <v>29</v>
      </c>
      <c r="AB593" s="295" t="s">
        <v>445</v>
      </c>
      <c r="AC593" s="272"/>
      <c r="AD593" s="283">
        <f t="shared" ref="AD593:AF594" si="162">AD594</f>
        <v>541732</v>
      </c>
      <c r="AE593" s="283">
        <f t="shared" si="162"/>
        <v>541732</v>
      </c>
      <c r="AF593" s="283">
        <f t="shared" si="162"/>
        <v>541732</v>
      </c>
      <c r="AG593" s="17"/>
    </row>
    <row r="594" spans="24:33" s="3" customFormat="1" ht="31.5" x14ac:dyDescent="0.25">
      <c r="X594" s="267" t="s">
        <v>58</v>
      </c>
      <c r="Y594" s="246" t="s">
        <v>393</v>
      </c>
      <c r="Z594" s="247" t="s">
        <v>8</v>
      </c>
      <c r="AA594" s="247" t="s">
        <v>29</v>
      </c>
      <c r="AB594" s="295" t="s">
        <v>445</v>
      </c>
      <c r="AC594" s="248">
        <v>600</v>
      </c>
      <c r="AD594" s="283">
        <f t="shared" si="162"/>
        <v>541732</v>
      </c>
      <c r="AE594" s="283">
        <f t="shared" si="162"/>
        <v>541732</v>
      </c>
      <c r="AF594" s="283">
        <f t="shared" si="162"/>
        <v>541732</v>
      </c>
      <c r="AG594" s="17"/>
    </row>
    <row r="595" spans="24:33" s="3" customFormat="1" x14ac:dyDescent="0.25">
      <c r="X595" s="267" t="s">
        <v>59</v>
      </c>
      <c r="Y595" s="246" t="s">
        <v>393</v>
      </c>
      <c r="Z595" s="247" t="s">
        <v>8</v>
      </c>
      <c r="AA595" s="247" t="s">
        <v>29</v>
      </c>
      <c r="AB595" s="295" t="s">
        <v>445</v>
      </c>
      <c r="AC595" s="248">
        <v>610</v>
      </c>
      <c r="AD595" s="283">
        <f>518629+22206+897</f>
        <v>541732</v>
      </c>
      <c r="AE595" s="283">
        <f>518629+22206+897</f>
        <v>541732</v>
      </c>
      <c r="AF595" s="283">
        <f>518629+22206+897</f>
        <v>541732</v>
      </c>
      <c r="AG595" s="17"/>
    </row>
    <row r="596" spans="24:33" s="3" customFormat="1" ht="31.5" x14ac:dyDescent="0.25">
      <c r="X596" s="267" t="s">
        <v>665</v>
      </c>
      <c r="Y596" s="246" t="s">
        <v>393</v>
      </c>
      <c r="Z596" s="247" t="s">
        <v>8</v>
      </c>
      <c r="AA596" s="247" t="s">
        <v>29</v>
      </c>
      <c r="AB596" s="296" t="s">
        <v>574</v>
      </c>
      <c r="AC596" s="341"/>
      <c r="AD596" s="283">
        <f t="shared" ref="AD596:AF597" si="163">AD597</f>
        <v>2851</v>
      </c>
      <c r="AE596" s="283">
        <f t="shared" si="163"/>
        <v>2851</v>
      </c>
      <c r="AF596" s="283">
        <f t="shared" si="163"/>
        <v>2851</v>
      </c>
      <c r="AG596" s="17"/>
    </row>
    <row r="597" spans="24:33" s="3" customFormat="1" ht="31.5" x14ac:dyDescent="0.25">
      <c r="X597" s="267" t="s">
        <v>58</v>
      </c>
      <c r="Y597" s="255" t="s">
        <v>393</v>
      </c>
      <c r="Z597" s="247" t="s">
        <v>8</v>
      </c>
      <c r="AA597" s="247" t="s">
        <v>29</v>
      </c>
      <c r="AB597" s="296" t="s">
        <v>574</v>
      </c>
      <c r="AC597" s="272">
        <v>600</v>
      </c>
      <c r="AD597" s="283">
        <f t="shared" si="163"/>
        <v>2851</v>
      </c>
      <c r="AE597" s="283">
        <f t="shared" si="163"/>
        <v>2851</v>
      </c>
      <c r="AF597" s="283">
        <f t="shared" si="163"/>
        <v>2851</v>
      </c>
      <c r="AG597" s="17"/>
    </row>
    <row r="598" spans="24:33" s="3" customFormat="1" x14ac:dyDescent="0.25">
      <c r="X598" s="267" t="s">
        <v>59</v>
      </c>
      <c r="Y598" s="246" t="s">
        <v>393</v>
      </c>
      <c r="Z598" s="247" t="s">
        <v>8</v>
      </c>
      <c r="AA598" s="247" t="s">
        <v>29</v>
      </c>
      <c r="AB598" s="296" t="s">
        <v>574</v>
      </c>
      <c r="AC598" s="272">
        <v>610</v>
      </c>
      <c r="AD598" s="283">
        <f>2585+266</f>
        <v>2851</v>
      </c>
      <c r="AE598" s="283">
        <f>2585+266</f>
        <v>2851</v>
      </c>
      <c r="AF598" s="283">
        <f>2585+266</f>
        <v>2851</v>
      </c>
      <c r="AG598" s="17"/>
    </row>
    <row r="599" spans="24:33" s="3" customFormat="1" ht="63" x14ac:dyDescent="0.25">
      <c r="X599" s="267" t="s">
        <v>595</v>
      </c>
      <c r="Y599" s="246" t="s">
        <v>393</v>
      </c>
      <c r="Z599" s="247" t="s">
        <v>8</v>
      </c>
      <c r="AA599" s="247" t="s">
        <v>29</v>
      </c>
      <c r="AB599" s="295" t="s">
        <v>596</v>
      </c>
      <c r="AC599" s="248"/>
      <c r="AD599" s="283">
        <f>AD600</f>
        <v>2535</v>
      </c>
      <c r="AE599" s="283">
        <f t="shared" ref="AE599:AF600" si="164">AE600</f>
        <v>0</v>
      </c>
      <c r="AF599" s="283">
        <f t="shared" si="164"/>
        <v>0</v>
      </c>
      <c r="AG599" s="17"/>
    </row>
    <row r="600" spans="24:33" s="3" customFormat="1" ht="31.5" x14ac:dyDescent="0.25">
      <c r="X600" s="267" t="s">
        <v>58</v>
      </c>
      <c r="Y600" s="246" t="s">
        <v>393</v>
      </c>
      <c r="Z600" s="247" t="s">
        <v>8</v>
      </c>
      <c r="AA600" s="247" t="s">
        <v>29</v>
      </c>
      <c r="AB600" s="295" t="s">
        <v>596</v>
      </c>
      <c r="AC600" s="248">
        <v>600</v>
      </c>
      <c r="AD600" s="283">
        <f>AD601</f>
        <v>2535</v>
      </c>
      <c r="AE600" s="283">
        <f t="shared" si="164"/>
        <v>0</v>
      </c>
      <c r="AF600" s="283">
        <f t="shared" si="164"/>
        <v>0</v>
      </c>
      <c r="AG600" s="17"/>
    </row>
    <row r="601" spans="24:33" s="3" customFormat="1" x14ac:dyDescent="0.25">
      <c r="X601" s="267" t="s">
        <v>59</v>
      </c>
      <c r="Y601" s="246" t="s">
        <v>393</v>
      </c>
      <c r="Z601" s="247" t="s">
        <v>8</v>
      </c>
      <c r="AA601" s="247" t="s">
        <v>29</v>
      </c>
      <c r="AB601" s="295" t="s">
        <v>596</v>
      </c>
      <c r="AC601" s="248">
        <v>610</v>
      </c>
      <c r="AD601" s="283">
        <v>2535</v>
      </c>
      <c r="AE601" s="283">
        <v>0</v>
      </c>
      <c r="AF601" s="283">
        <v>0</v>
      </c>
      <c r="AG601" s="17"/>
    </row>
    <row r="602" spans="24:33" s="3" customFormat="1" ht="56.25" customHeight="1" x14ac:dyDescent="0.25">
      <c r="X602" s="267" t="s">
        <v>777</v>
      </c>
      <c r="Y602" s="246" t="s">
        <v>393</v>
      </c>
      <c r="Z602" s="247" t="s">
        <v>8</v>
      </c>
      <c r="AA602" s="247" t="s">
        <v>29</v>
      </c>
      <c r="AB602" s="295" t="s">
        <v>778</v>
      </c>
      <c r="AC602" s="248"/>
      <c r="AD602" s="283">
        <f>AD603</f>
        <v>1371</v>
      </c>
      <c r="AE602" s="283">
        <f t="shared" ref="AE602:AF602" si="165">AE603</f>
        <v>0</v>
      </c>
      <c r="AF602" s="283">
        <f t="shared" si="165"/>
        <v>0</v>
      </c>
      <c r="AG602" s="17"/>
    </row>
    <row r="603" spans="24:33" s="3" customFormat="1" ht="31.5" x14ac:dyDescent="0.25">
      <c r="X603" s="267" t="s">
        <v>58</v>
      </c>
      <c r="Y603" s="246" t="s">
        <v>393</v>
      </c>
      <c r="Z603" s="247" t="s">
        <v>8</v>
      </c>
      <c r="AA603" s="247" t="s">
        <v>29</v>
      </c>
      <c r="AB603" s="295" t="s">
        <v>778</v>
      </c>
      <c r="AC603" s="248">
        <v>600</v>
      </c>
      <c r="AD603" s="283">
        <f>AD604</f>
        <v>1371</v>
      </c>
      <c r="AE603" s="283">
        <f t="shared" ref="AE603:AF603" si="166">AE604</f>
        <v>0</v>
      </c>
      <c r="AF603" s="283">
        <f t="shared" si="166"/>
        <v>0</v>
      </c>
      <c r="AG603" s="17"/>
    </row>
    <row r="604" spans="24:33" s="3" customFormat="1" x14ac:dyDescent="0.25">
      <c r="X604" s="267" t="s">
        <v>59</v>
      </c>
      <c r="Y604" s="246" t="s">
        <v>393</v>
      </c>
      <c r="Z604" s="247" t="s">
        <v>8</v>
      </c>
      <c r="AA604" s="247" t="s">
        <v>29</v>
      </c>
      <c r="AB604" s="295" t="s">
        <v>778</v>
      </c>
      <c r="AC604" s="248">
        <v>610</v>
      </c>
      <c r="AD604" s="283">
        <v>1371</v>
      </c>
      <c r="AE604" s="283">
        <v>0</v>
      </c>
      <c r="AF604" s="283">
        <v>0</v>
      </c>
      <c r="AG604" s="17"/>
    </row>
    <row r="605" spans="24:33" s="3" customFormat="1" ht="47.25" x14ac:dyDescent="0.25">
      <c r="X605" s="313" t="s">
        <v>256</v>
      </c>
      <c r="Y605" s="246" t="s">
        <v>393</v>
      </c>
      <c r="Z605" s="247" t="s">
        <v>8</v>
      </c>
      <c r="AA605" s="247" t="s">
        <v>29</v>
      </c>
      <c r="AB605" s="296" t="s">
        <v>122</v>
      </c>
      <c r="AC605" s="248"/>
      <c r="AD605" s="283">
        <f>AD606+AD609</f>
        <v>59086.399999999994</v>
      </c>
      <c r="AE605" s="283">
        <f t="shared" ref="AE605:AF605" si="167">AE606+AE609</f>
        <v>62896.2</v>
      </c>
      <c r="AF605" s="283">
        <f t="shared" si="167"/>
        <v>59235.299999999996</v>
      </c>
    </row>
    <row r="606" spans="24:33" s="3" customFormat="1" ht="31.5" x14ac:dyDescent="0.25">
      <c r="X606" s="267" t="s">
        <v>483</v>
      </c>
      <c r="Y606" s="246" t="s">
        <v>393</v>
      </c>
      <c r="Z606" s="247" t="s">
        <v>8</v>
      </c>
      <c r="AA606" s="247" t="s">
        <v>29</v>
      </c>
      <c r="AB606" s="296" t="s">
        <v>446</v>
      </c>
      <c r="AC606" s="248"/>
      <c r="AD606" s="283">
        <f t="shared" ref="AD606:AF607" si="168">AD607</f>
        <v>14</v>
      </c>
      <c r="AE606" s="283">
        <f t="shared" si="168"/>
        <v>14</v>
      </c>
      <c r="AF606" s="283">
        <f t="shared" si="168"/>
        <v>14</v>
      </c>
    </row>
    <row r="607" spans="24:33" s="3" customFormat="1" ht="31.5" x14ac:dyDescent="0.25">
      <c r="X607" s="267" t="s">
        <v>58</v>
      </c>
      <c r="Y607" s="246" t="s">
        <v>393</v>
      </c>
      <c r="Z607" s="247" t="s">
        <v>8</v>
      </c>
      <c r="AA607" s="247" t="s">
        <v>29</v>
      </c>
      <c r="AB607" s="296" t="s">
        <v>446</v>
      </c>
      <c r="AC607" s="272">
        <v>600</v>
      </c>
      <c r="AD607" s="283">
        <f t="shared" si="168"/>
        <v>14</v>
      </c>
      <c r="AE607" s="283">
        <f t="shared" si="168"/>
        <v>14</v>
      </c>
      <c r="AF607" s="283">
        <f t="shared" si="168"/>
        <v>14</v>
      </c>
    </row>
    <row r="608" spans="24:33" s="3" customFormat="1" x14ac:dyDescent="0.25">
      <c r="X608" s="267" t="s">
        <v>59</v>
      </c>
      <c r="Y608" s="246" t="s">
        <v>393</v>
      </c>
      <c r="Z608" s="247" t="s">
        <v>8</v>
      </c>
      <c r="AA608" s="247" t="s">
        <v>29</v>
      </c>
      <c r="AB608" s="296" t="s">
        <v>446</v>
      </c>
      <c r="AC608" s="272">
        <v>610</v>
      </c>
      <c r="AD608" s="283">
        <v>14</v>
      </c>
      <c r="AE608" s="283">
        <v>14</v>
      </c>
      <c r="AF608" s="283">
        <v>14</v>
      </c>
    </row>
    <row r="609" spans="24:32" s="3" customFormat="1" ht="63" x14ac:dyDescent="0.25">
      <c r="X609" s="267" t="s">
        <v>658</v>
      </c>
      <c r="Y609" s="246" t="s">
        <v>393</v>
      </c>
      <c r="Z609" s="247" t="s">
        <v>8</v>
      </c>
      <c r="AA609" s="247" t="s">
        <v>29</v>
      </c>
      <c r="AB609" s="295" t="s">
        <v>657</v>
      </c>
      <c r="AC609" s="248"/>
      <c r="AD609" s="283">
        <f t="shared" ref="AD609:AF610" si="169">AD610</f>
        <v>59072.399999999994</v>
      </c>
      <c r="AE609" s="283">
        <f t="shared" si="169"/>
        <v>62882.2</v>
      </c>
      <c r="AF609" s="283">
        <f t="shared" si="169"/>
        <v>59221.299999999996</v>
      </c>
    </row>
    <row r="610" spans="24:32" s="3" customFormat="1" x14ac:dyDescent="0.25">
      <c r="X610" s="267" t="s">
        <v>116</v>
      </c>
      <c r="Y610" s="246" t="s">
        <v>393</v>
      </c>
      <c r="Z610" s="247" t="s">
        <v>8</v>
      </c>
      <c r="AA610" s="247" t="s">
        <v>29</v>
      </c>
      <c r="AB610" s="295" t="s">
        <v>657</v>
      </c>
      <c r="AC610" s="248">
        <v>200</v>
      </c>
      <c r="AD610" s="283">
        <f t="shared" si="169"/>
        <v>59072.399999999994</v>
      </c>
      <c r="AE610" s="283">
        <f t="shared" si="169"/>
        <v>62882.2</v>
      </c>
      <c r="AF610" s="283">
        <f t="shared" si="169"/>
        <v>59221.299999999996</v>
      </c>
    </row>
    <row r="611" spans="24:32" s="3" customFormat="1" ht="31.5" x14ac:dyDescent="0.25">
      <c r="X611" s="267" t="s">
        <v>50</v>
      </c>
      <c r="Y611" s="246" t="s">
        <v>393</v>
      </c>
      <c r="Z611" s="247" t="s">
        <v>8</v>
      </c>
      <c r="AA611" s="247" t="s">
        <v>29</v>
      </c>
      <c r="AB611" s="295" t="s">
        <v>657</v>
      </c>
      <c r="AC611" s="248">
        <v>240</v>
      </c>
      <c r="AD611" s="283">
        <f>53165.2+5907.2</f>
        <v>59072.399999999994</v>
      </c>
      <c r="AE611" s="283">
        <f>56594+6288.2</f>
        <v>62882.2</v>
      </c>
      <c r="AF611" s="283">
        <f>53299.2+5922.1</f>
        <v>59221.299999999996</v>
      </c>
    </row>
    <row r="612" spans="24:32" s="3" customFormat="1" x14ac:dyDescent="0.25">
      <c r="X612" s="245" t="s">
        <v>704</v>
      </c>
      <c r="Y612" s="246" t="s">
        <v>393</v>
      </c>
      <c r="Z612" s="247" t="s">
        <v>8</v>
      </c>
      <c r="AA612" s="247" t="s">
        <v>29</v>
      </c>
      <c r="AB612" s="296" t="s">
        <v>705</v>
      </c>
      <c r="AC612" s="248"/>
      <c r="AD612" s="283">
        <f>AD613</f>
        <v>12396</v>
      </c>
      <c r="AE612" s="283">
        <f t="shared" ref="AE612:AF614" si="170">AE613</f>
        <v>0</v>
      </c>
      <c r="AF612" s="283">
        <f t="shared" si="170"/>
        <v>0</v>
      </c>
    </row>
    <row r="613" spans="24:32" s="3" customFormat="1" x14ac:dyDescent="0.25">
      <c r="X613" s="245" t="s">
        <v>706</v>
      </c>
      <c r="Y613" s="246" t="s">
        <v>393</v>
      </c>
      <c r="Z613" s="247" t="s">
        <v>8</v>
      </c>
      <c r="AA613" s="247" t="s">
        <v>29</v>
      </c>
      <c r="AB613" s="296" t="s">
        <v>707</v>
      </c>
      <c r="AC613" s="248"/>
      <c r="AD613" s="283">
        <f>AD614</f>
        <v>12396</v>
      </c>
      <c r="AE613" s="283">
        <f t="shared" si="170"/>
        <v>0</v>
      </c>
      <c r="AF613" s="283">
        <f t="shared" si="170"/>
        <v>0</v>
      </c>
    </row>
    <row r="614" spans="24:32" s="3" customFormat="1" ht="31.5" x14ac:dyDescent="0.25">
      <c r="X614" s="245" t="s">
        <v>58</v>
      </c>
      <c r="Y614" s="246" t="s">
        <v>393</v>
      </c>
      <c r="Z614" s="247" t="s">
        <v>8</v>
      </c>
      <c r="AA614" s="247" t="s">
        <v>29</v>
      </c>
      <c r="AB614" s="296" t="s">
        <v>707</v>
      </c>
      <c r="AC614" s="272">
        <v>600</v>
      </c>
      <c r="AD614" s="283">
        <f>AD615</f>
        <v>12396</v>
      </c>
      <c r="AE614" s="283">
        <f t="shared" si="170"/>
        <v>0</v>
      </c>
      <c r="AF614" s="283">
        <f t="shared" si="170"/>
        <v>0</v>
      </c>
    </row>
    <row r="615" spans="24:32" s="3" customFormat="1" x14ac:dyDescent="0.25">
      <c r="X615" s="245" t="s">
        <v>59</v>
      </c>
      <c r="Y615" s="246" t="s">
        <v>393</v>
      </c>
      <c r="Z615" s="247" t="s">
        <v>8</v>
      </c>
      <c r="AA615" s="247" t="s">
        <v>29</v>
      </c>
      <c r="AB615" s="296" t="s">
        <v>707</v>
      </c>
      <c r="AC615" s="272">
        <v>610</v>
      </c>
      <c r="AD615" s="283">
        <v>12396</v>
      </c>
      <c r="AE615" s="283">
        <v>0</v>
      </c>
      <c r="AF615" s="283">
        <v>0</v>
      </c>
    </row>
    <row r="616" spans="24:32" s="3" customFormat="1" ht="47.25" x14ac:dyDescent="0.25">
      <c r="X616" s="313" t="s">
        <v>299</v>
      </c>
      <c r="Y616" s="246" t="s">
        <v>393</v>
      </c>
      <c r="Z616" s="247" t="s">
        <v>8</v>
      </c>
      <c r="AA616" s="247" t="s">
        <v>29</v>
      </c>
      <c r="AB616" s="296" t="s">
        <v>447</v>
      </c>
      <c r="AC616" s="272"/>
      <c r="AD616" s="283">
        <f>AD617+AD620</f>
        <v>5382.9</v>
      </c>
      <c r="AE616" s="283">
        <f>AE617+AE620</f>
        <v>5382.9</v>
      </c>
      <c r="AF616" s="283">
        <f>AF617+AF620</f>
        <v>5382.9</v>
      </c>
    </row>
    <row r="617" spans="24:32" s="3" customFormat="1" ht="47.25" x14ac:dyDescent="0.25">
      <c r="X617" s="313" t="s">
        <v>410</v>
      </c>
      <c r="Y617" s="246" t="s">
        <v>393</v>
      </c>
      <c r="Z617" s="247" t="s">
        <v>8</v>
      </c>
      <c r="AA617" s="247" t="s">
        <v>29</v>
      </c>
      <c r="AB617" s="296" t="s">
        <v>448</v>
      </c>
      <c r="AC617" s="272"/>
      <c r="AD617" s="283">
        <f t="shared" ref="AD617:AF618" si="171">AD618</f>
        <v>1865.9</v>
      </c>
      <c r="AE617" s="283">
        <f t="shared" si="171"/>
        <v>1865.9</v>
      </c>
      <c r="AF617" s="283">
        <f t="shared" si="171"/>
        <v>1865.9</v>
      </c>
    </row>
    <row r="618" spans="24:32" s="3" customFormat="1" ht="31.5" x14ac:dyDescent="0.25">
      <c r="X618" s="267" t="s">
        <v>58</v>
      </c>
      <c r="Y618" s="246" t="s">
        <v>393</v>
      </c>
      <c r="Z618" s="247" t="s">
        <v>8</v>
      </c>
      <c r="AA618" s="247" t="s">
        <v>29</v>
      </c>
      <c r="AB618" s="296" t="s">
        <v>448</v>
      </c>
      <c r="AC618" s="272">
        <v>600</v>
      </c>
      <c r="AD618" s="283">
        <f t="shared" si="171"/>
        <v>1865.9</v>
      </c>
      <c r="AE618" s="283">
        <f t="shared" si="171"/>
        <v>1865.9</v>
      </c>
      <c r="AF618" s="283">
        <f t="shared" si="171"/>
        <v>1865.9</v>
      </c>
    </row>
    <row r="619" spans="24:32" s="3" customFormat="1" x14ac:dyDescent="0.25">
      <c r="X619" s="267" t="s">
        <v>59</v>
      </c>
      <c r="Y619" s="246" t="s">
        <v>393</v>
      </c>
      <c r="Z619" s="247" t="s">
        <v>8</v>
      </c>
      <c r="AA619" s="247" t="s">
        <v>29</v>
      </c>
      <c r="AB619" s="296" t="s">
        <v>448</v>
      </c>
      <c r="AC619" s="272">
        <v>610</v>
      </c>
      <c r="AD619" s="283">
        <v>1865.9</v>
      </c>
      <c r="AE619" s="283">
        <v>1865.9</v>
      </c>
      <c r="AF619" s="283">
        <v>1865.9</v>
      </c>
    </row>
    <row r="620" spans="24:32" s="3" customFormat="1" ht="63" x14ac:dyDescent="0.25">
      <c r="X620" s="267" t="s">
        <v>575</v>
      </c>
      <c r="Y620" s="246" t="s">
        <v>393</v>
      </c>
      <c r="Z620" s="247" t="s">
        <v>8</v>
      </c>
      <c r="AA620" s="247" t="s">
        <v>29</v>
      </c>
      <c r="AB620" s="296" t="s">
        <v>573</v>
      </c>
      <c r="AC620" s="261"/>
      <c r="AD620" s="283">
        <f t="shared" ref="AD620:AF621" si="172">AD621</f>
        <v>3517</v>
      </c>
      <c r="AE620" s="283">
        <f t="shared" si="172"/>
        <v>3517</v>
      </c>
      <c r="AF620" s="283">
        <f t="shared" si="172"/>
        <v>3517</v>
      </c>
    </row>
    <row r="621" spans="24:32" s="3" customFormat="1" ht="31.5" x14ac:dyDescent="0.25">
      <c r="X621" s="267" t="s">
        <v>58</v>
      </c>
      <c r="Y621" s="246" t="s">
        <v>393</v>
      </c>
      <c r="Z621" s="247" t="s">
        <v>8</v>
      </c>
      <c r="AA621" s="247" t="s">
        <v>29</v>
      </c>
      <c r="AB621" s="296" t="s">
        <v>573</v>
      </c>
      <c r="AC621" s="272">
        <v>600</v>
      </c>
      <c r="AD621" s="283">
        <f t="shared" si="172"/>
        <v>3517</v>
      </c>
      <c r="AE621" s="283">
        <f t="shared" si="172"/>
        <v>3517</v>
      </c>
      <c r="AF621" s="283">
        <f t="shared" si="172"/>
        <v>3517</v>
      </c>
    </row>
    <row r="622" spans="24:32" s="3" customFormat="1" x14ac:dyDescent="0.25">
      <c r="X622" s="267" t="s">
        <v>59</v>
      </c>
      <c r="Y622" s="246" t="s">
        <v>393</v>
      </c>
      <c r="Z622" s="247" t="s">
        <v>8</v>
      </c>
      <c r="AA622" s="247" t="s">
        <v>29</v>
      </c>
      <c r="AB622" s="296" t="s">
        <v>573</v>
      </c>
      <c r="AC622" s="272">
        <v>610</v>
      </c>
      <c r="AD622" s="283">
        <v>3517</v>
      </c>
      <c r="AE622" s="283">
        <v>3517</v>
      </c>
      <c r="AF622" s="283">
        <v>3517</v>
      </c>
    </row>
    <row r="623" spans="24:32" s="3" customFormat="1" x14ac:dyDescent="0.25">
      <c r="X623" s="279" t="s">
        <v>597</v>
      </c>
      <c r="Y623" s="246" t="s">
        <v>393</v>
      </c>
      <c r="Z623" s="1" t="s">
        <v>8</v>
      </c>
      <c r="AA623" s="1" t="s">
        <v>29</v>
      </c>
      <c r="AB623" s="232" t="s">
        <v>598</v>
      </c>
      <c r="AC623" s="342"/>
      <c r="AD623" s="283">
        <f>AD630+AD627+AD624</f>
        <v>41520.6</v>
      </c>
      <c r="AE623" s="283">
        <f t="shared" ref="AE623:AF623" si="173">AE630+AE627+AE624</f>
        <v>41694.5</v>
      </c>
      <c r="AF623" s="283">
        <f t="shared" si="173"/>
        <v>41724.6</v>
      </c>
    </row>
    <row r="624" spans="24:32" s="3" customFormat="1" ht="94.5" x14ac:dyDescent="0.25">
      <c r="X624" s="279" t="s">
        <v>655</v>
      </c>
      <c r="Y624" s="246" t="s">
        <v>393</v>
      </c>
      <c r="Z624" s="1" t="s">
        <v>8</v>
      </c>
      <c r="AA624" s="1" t="s">
        <v>29</v>
      </c>
      <c r="AB624" s="232" t="s">
        <v>656</v>
      </c>
      <c r="AC624" s="342"/>
      <c r="AD624" s="283">
        <f>AD625</f>
        <v>312.5</v>
      </c>
      <c r="AE624" s="283">
        <f t="shared" ref="AE624:AF625" si="174">AE625</f>
        <v>312.5</v>
      </c>
      <c r="AF624" s="283">
        <f t="shared" si="174"/>
        <v>312.5</v>
      </c>
    </row>
    <row r="625" spans="1:35" ht="31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284" t="s">
        <v>58</v>
      </c>
      <c r="Y625" s="246" t="s">
        <v>393</v>
      </c>
      <c r="Z625" s="1" t="s">
        <v>8</v>
      </c>
      <c r="AA625" s="1" t="s">
        <v>29</v>
      </c>
      <c r="AB625" s="232" t="s">
        <v>656</v>
      </c>
      <c r="AC625" s="231">
        <v>600</v>
      </c>
      <c r="AD625" s="283">
        <f>AD626</f>
        <v>312.5</v>
      </c>
      <c r="AE625" s="283">
        <f t="shared" si="174"/>
        <v>312.5</v>
      </c>
      <c r="AF625" s="283">
        <f t="shared" si="174"/>
        <v>312.5</v>
      </c>
      <c r="AG625" s="3"/>
      <c r="AH625" s="3"/>
    </row>
    <row r="626" spans="1:3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284" t="s">
        <v>59</v>
      </c>
      <c r="Y626" s="246" t="s">
        <v>393</v>
      </c>
      <c r="Z626" s="1" t="s">
        <v>8</v>
      </c>
      <c r="AA626" s="1" t="s">
        <v>29</v>
      </c>
      <c r="AB626" s="232" t="s">
        <v>656</v>
      </c>
      <c r="AC626" s="231">
        <v>610</v>
      </c>
      <c r="AD626" s="283">
        <v>312.5</v>
      </c>
      <c r="AE626" s="283">
        <v>312.5</v>
      </c>
      <c r="AF626" s="283">
        <v>312.5</v>
      </c>
      <c r="AG626" s="3"/>
      <c r="AH626" s="3"/>
    </row>
    <row r="627" spans="1:35" ht="47.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279" t="s">
        <v>601</v>
      </c>
      <c r="Y627" s="246" t="s">
        <v>393</v>
      </c>
      <c r="Z627" s="1" t="s">
        <v>8</v>
      </c>
      <c r="AA627" s="1" t="s">
        <v>29</v>
      </c>
      <c r="AB627" s="232" t="s">
        <v>602</v>
      </c>
      <c r="AC627" s="342"/>
      <c r="AD627" s="283">
        <f>AD628</f>
        <v>1679.1</v>
      </c>
      <c r="AE627" s="283">
        <f t="shared" ref="AE627:AF628" si="175">AE628</f>
        <v>1853</v>
      </c>
      <c r="AF627" s="283">
        <f t="shared" si="175"/>
        <v>1883.1</v>
      </c>
      <c r="AG627" s="3"/>
      <c r="AH627" s="3"/>
    </row>
    <row r="628" spans="1:35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267" t="s">
        <v>58</v>
      </c>
      <c r="Y628" s="246" t="s">
        <v>393</v>
      </c>
      <c r="Z628" s="1" t="s">
        <v>8</v>
      </c>
      <c r="AA628" s="1" t="s">
        <v>29</v>
      </c>
      <c r="AB628" s="232" t="s">
        <v>602</v>
      </c>
      <c r="AC628" s="342">
        <v>600</v>
      </c>
      <c r="AD628" s="283">
        <f>AD629</f>
        <v>1679.1</v>
      </c>
      <c r="AE628" s="283">
        <f t="shared" si="175"/>
        <v>1853</v>
      </c>
      <c r="AF628" s="283">
        <f t="shared" si="175"/>
        <v>1883.1</v>
      </c>
      <c r="AG628" s="3"/>
      <c r="AH628" s="3"/>
    </row>
    <row r="629" spans="1:3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267" t="s">
        <v>59</v>
      </c>
      <c r="Y629" s="246" t="s">
        <v>393</v>
      </c>
      <c r="Z629" s="1" t="s">
        <v>8</v>
      </c>
      <c r="AA629" s="1" t="s">
        <v>29</v>
      </c>
      <c r="AB629" s="232" t="s">
        <v>602</v>
      </c>
      <c r="AC629" s="342">
        <v>610</v>
      </c>
      <c r="AD629" s="283">
        <v>1679.1</v>
      </c>
      <c r="AE629" s="283">
        <v>1853</v>
      </c>
      <c r="AF629" s="283">
        <v>1883.1</v>
      </c>
      <c r="AG629" s="3"/>
      <c r="AH629" s="3"/>
    </row>
    <row r="630" spans="1:35" ht="78.7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279" t="s">
        <v>599</v>
      </c>
      <c r="Y630" s="246" t="s">
        <v>393</v>
      </c>
      <c r="Z630" s="1" t="s">
        <v>8</v>
      </c>
      <c r="AA630" s="1" t="s">
        <v>29</v>
      </c>
      <c r="AB630" s="232" t="s">
        <v>600</v>
      </c>
      <c r="AC630" s="342"/>
      <c r="AD630" s="283">
        <f>AD631</f>
        <v>39529</v>
      </c>
      <c r="AE630" s="283">
        <f t="shared" ref="AE630:AF630" si="176">AE631</f>
        <v>39529</v>
      </c>
      <c r="AF630" s="283">
        <f t="shared" si="176"/>
        <v>39529</v>
      </c>
      <c r="AG630" s="3"/>
      <c r="AH630" s="3"/>
    </row>
    <row r="631" spans="1:35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279" t="s">
        <v>58</v>
      </c>
      <c r="Y631" s="246" t="s">
        <v>393</v>
      </c>
      <c r="Z631" s="1" t="s">
        <v>8</v>
      </c>
      <c r="AA631" s="1" t="s">
        <v>29</v>
      </c>
      <c r="AB631" s="232" t="s">
        <v>600</v>
      </c>
      <c r="AC631" s="342">
        <v>600</v>
      </c>
      <c r="AD631" s="283">
        <f>AD632</f>
        <v>39529</v>
      </c>
      <c r="AE631" s="283">
        <f t="shared" ref="AE631:AF631" si="177">AE632</f>
        <v>39529</v>
      </c>
      <c r="AF631" s="283">
        <f t="shared" si="177"/>
        <v>39529</v>
      </c>
      <c r="AG631" s="3"/>
      <c r="AH631" s="3"/>
    </row>
    <row r="632" spans="1:3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279" t="s">
        <v>59</v>
      </c>
      <c r="Y632" s="246" t="s">
        <v>393</v>
      </c>
      <c r="Z632" s="1" t="s">
        <v>8</v>
      </c>
      <c r="AA632" s="1" t="s">
        <v>29</v>
      </c>
      <c r="AB632" s="232" t="s">
        <v>600</v>
      </c>
      <c r="AC632" s="342">
        <v>610</v>
      </c>
      <c r="AD632" s="283">
        <v>39529</v>
      </c>
      <c r="AE632" s="283">
        <v>39529</v>
      </c>
      <c r="AF632" s="283">
        <v>39529</v>
      </c>
      <c r="AG632" s="3"/>
      <c r="AH632" s="3"/>
    </row>
    <row r="633" spans="1:3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12" t="s">
        <v>224</v>
      </c>
      <c r="Y633" s="246" t="s">
        <v>393</v>
      </c>
      <c r="Z633" s="1" t="s">
        <v>8</v>
      </c>
      <c r="AA633" s="1" t="s">
        <v>29</v>
      </c>
      <c r="AB633" s="296" t="s">
        <v>225</v>
      </c>
      <c r="AC633" s="342"/>
      <c r="AD633" s="283">
        <f>AD634</f>
        <v>5846.4000000000005</v>
      </c>
      <c r="AE633" s="283">
        <f t="shared" ref="AE633:AF637" si="178">AE634</f>
        <v>3415.5</v>
      </c>
      <c r="AF633" s="283">
        <f t="shared" si="178"/>
        <v>5516.9000000000005</v>
      </c>
      <c r="AG633" s="3"/>
      <c r="AH633" s="3"/>
    </row>
    <row r="634" spans="1:35" ht="31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279" t="s">
        <v>628</v>
      </c>
      <c r="Y634" s="246" t="s">
        <v>393</v>
      </c>
      <c r="Z634" s="1" t="s">
        <v>8</v>
      </c>
      <c r="AA634" s="1" t="s">
        <v>29</v>
      </c>
      <c r="AB634" s="296" t="s">
        <v>228</v>
      </c>
      <c r="AC634" s="342"/>
      <c r="AD634" s="283">
        <f>AD635</f>
        <v>5846.4000000000005</v>
      </c>
      <c r="AE634" s="283">
        <f t="shared" si="178"/>
        <v>3415.5</v>
      </c>
      <c r="AF634" s="283">
        <f t="shared" si="178"/>
        <v>5516.9000000000005</v>
      </c>
      <c r="AG634" s="3"/>
      <c r="AH634" s="3"/>
    </row>
    <row r="635" spans="1:3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279" t="s">
        <v>748</v>
      </c>
      <c r="Y635" s="246" t="s">
        <v>393</v>
      </c>
      <c r="Z635" s="1" t="s">
        <v>8</v>
      </c>
      <c r="AA635" s="1" t="s">
        <v>29</v>
      </c>
      <c r="AB635" s="296" t="s">
        <v>747</v>
      </c>
      <c r="AC635" s="342"/>
      <c r="AD635" s="283">
        <f>AD636</f>
        <v>5846.4000000000005</v>
      </c>
      <c r="AE635" s="283">
        <f t="shared" ref="AE635:AF635" si="179">AE636</f>
        <v>3415.5</v>
      </c>
      <c r="AF635" s="283">
        <f t="shared" si="179"/>
        <v>5516.9000000000005</v>
      </c>
      <c r="AG635" s="3"/>
      <c r="AH635" s="3"/>
    </row>
    <row r="636" spans="1:35" ht="31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279" t="s">
        <v>682</v>
      </c>
      <c r="Y636" s="246" t="s">
        <v>393</v>
      </c>
      <c r="Z636" s="1" t="s">
        <v>8</v>
      </c>
      <c r="AA636" s="1" t="s">
        <v>29</v>
      </c>
      <c r="AB636" s="296" t="s">
        <v>681</v>
      </c>
      <c r="AC636" s="342"/>
      <c r="AD636" s="283">
        <f>AD637</f>
        <v>5846.4000000000005</v>
      </c>
      <c r="AE636" s="283">
        <f t="shared" si="178"/>
        <v>3415.5</v>
      </c>
      <c r="AF636" s="283">
        <f t="shared" si="178"/>
        <v>5516.9000000000005</v>
      </c>
      <c r="AG636" s="3"/>
      <c r="AH636" s="3"/>
    </row>
    <row r="637" spans="1:35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279" t="s">
        <v>58</v>
      </c>
      <c r="Y637" s="246" t="s">
        <v>393</v>
      </c>
      <c r="Z637" s="1" t="s">
        <v>8</v>
      </c>
      <c r="AA637" s="1" t="s">
        <v>29</v>
      </c>
      <c r="AB637" s="296" t="s">
        <v>681</v>
      </c>
      <c r="AC637" s="342">
        <v>600</v>
      </c>
      <c r="AD637" s="283">
        <f>AD638</f>
        <v>5846.4000000000005</v>
      </c>
      <c r="AE637" s="283">
        <f t="shared" si="178"/>
        <v>3415.5</v>
      </c>
      <c r="AF637" s="283">
        <f t="shared" si="178"/>
        <v>5516.9000000000005</v>
      </c>
      <c r="AG637" s="3"/>
      <c r="AH637" s="3"/>
    </row>
    <row r="638" spans="1:3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279" t="s">
        <v>59</v>
      </c>
      <c r="Y638" s="246" t="s">
        <v>393</v>
      </c>
      <c r="Z638" s="1" t="s">
        <v>8</v>
      </c>
      <c r="AA638" s="1" t="s">
        <v>29</v>
      </c>
      <c r="AB638" s="296" t="s">
        <v>681</v>
      </c>
      <c r="AC638" s="342">
        <v>610</v>
      </c>
      <c r="AD638" s="282">
        <f>5703.8+142.6</f>
        <v>5846.4000000000005</v>
      </c>
      <c r="AE638" s="282">
        <f>3332.2+83.3</f>
        <v>3415.5</v>
      </c>
      <c r="AF638" s="282">
        <f>5382.3+134.6</f>
        <v>5516.9000000000005</v>
      </c>
      <c r="AG638" s="3"/>
      <c r="AH638" s="3"/>
    </row>
    <row r="639" spans="1:3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267" t="s">
        <v>130</v>
      </c>
      <c r="Y639" s="246" t="s">
        <v>393</v>
      </c>
      <c r="Z639" s="265" t="s">
        <v>8</v>
      </c>
      <c r="AA639" s="247" t="s">
        <v>7</v>
      </c>
      <c r="AB639" s="295"/>
      <c r="AC639" s="248"/>
      <c r="AD639" s="283">
        <f>AD640</f>
        <v>96493.5</v>
      </c>
      <c r="AE639" s="283">
        <f t="shared" ref="AE639:AF639" si="180">AE640</f>
        <v>96762.6</v>
      </c>
      <c r="AF639" s="283">
        <f t="shared" si="180"/>
        <v>97026.2</v>
      </c>
      <c r="AI639" s="17"/>
    </row>
    <row r="640" spans="1:3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313" t="s">
        <v>251</v>
      </c>
      <c r="Y640" s="246" t="s">
        <v>393</v>
      </c>
      <c r="Z640" s="265" t="s">
        <v>8</v>
      </c>
      <c r="AA640" s="247" t="s">
        <v>7</v>
      </c>
      <c r="AB640" s="295" t="s">
        <v>96</v>
      </c>
      <c r="AC640" s="248"/>
      <c r="AD640" s="283">
        <f>AD641+AD646</f>
        <v>96493.5</v>
      </c>
      <c r="AE640" s="283">
        <f>AE641+AE646</f>
        <v>96762.6</v>
      </c>
      <c r="AF640" s="283">
        <f>AF641+AF646</f>
        <v>97026.2</v>
      </c>
    </row>
    <row r="641" spans="1:34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13" t="s">
        <v>254</v>
      </c>
      <c r="Y641" s="246" t="s">
        <v>393</v>
      </c>
      <c r="Z641" s="265" t="s">
        <v>8</v>
      </c>
      <c r="AA641" s="247" t="s">
        <v>7</v>
      </c>
      <c r="AB641" s="296" t="s">
        <v>113</v>
      </c>
      <c r="AC641" s="248"/>
      <c r="AD641" s="283">
        <f>AD642</f>
        <v>17659</v>
      </c>
      <c r="AE641" s="283">
        <f>AE642</f>
        <v>17659</v>
      </c>
      <c r="AF641" s="283">
        <f>AF642</f>
        <v>17659</v>
      </c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13" t="s">
        <v>255</v>
      </c>
      <c r="Y642" s="246" t="s">
        <v>393</v>
      </c>
      <c r="Z642" s="247" t="s">
        <v>8</v>
      </c>
      <c r="AA642" s="247" t="s">
        <v>7</v>
      </c>
      <c r="AB642" s="296" t="s">
        <v>421</v>
      </c>
      <c r="AC642" s="248"/>
      <c r="AD642" s="283">
        <f>AD643</f>
        <v>17659</v>
      </c>
      <c r="AE642" s="283">
        <f t="shared" ref="AE642:AF644" si="181">AE643</f>
        <v>17659</v>
      </c>
      <c r="AF642" s="283">
        <f t="shared" si="181"/>
        <v>17659</v>
      </c>
    </row>
    <row r="643" spans="1:34" ht="1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17" t="s">
        <v>484</v>
      </c>
      <c r="Y643" s="246" t="s">
        <v>393</v>
      </c>
      <c r="Z643" s="247" t="s">
        <v>8</v>
      </c>
      <c r="AA643" s="247" t="s">
        <v>7</v>
      </c>
      <c r="AB643" s="295" t="s">
        <v>445</v>
      </c>
      <c r="AC643" s="248"/>
      <c r="AD643" s="283">
        <f>AD644</f>
        <v>17659</v>
      </c>
      <c r="AE643" s="283">
        <f t="shared" si="181"/>
        <v>17659</v>
      </c>
      <c r="AF643" s="283">
        <f t="shared" si="181"/>
        <v>17659</v>
      </c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267" t="s">
        <v>58</v>
      </c>
      <c r="Y644" s="255" t="s">
        <v>393</v>
      </c>
      <c r="Z644" s="247" t="s">
        <v>8</v>
      </c>
      <c r="AA644" s="247" t="s">
        <v>7</v>
      </c>
      <c r="AB644" s="295" t="s">
        <v>445</v>
      </c>
      <c r="AC644" s="248">
        <v>600</v>
      </c>
      <c r="AD644" s="283">
        <f>AD645</f>
        <v>17659</v>
      </c>
      <c r="AE644" s="283">
        <f t="shared" si="181"/>
        <v>17659</v>
      </c>
      <c r="AF644" s="283">
        <f t="shared" si="181"/>
        <v>17659</v>
      </c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267" t="s">
        <v>59</v>
      </c>
      <c r="Y645" s="255" t="s">
        <v>393</v>
      </c>
      <c r="Z645" s="247" t="s">
        <v>8</v>
      </c>
      <c r="AA645" s="247" t="s">
        <v>7</v>
      </c>
      <c r="AB645" s="295" t="s">
        <v>445</v>
      </c>
      <c r="AC645" s="248">
        <v>610</v>
      </c>
      <c r="AD645" s="283">
        <f>17104+555</f>
        <v>17659</v>
      </c>
      <c r="AE645" s="283">
        <f>17104+555</f>
        <v>17659</v>
      </c>
      <c r="AF645" s="283">
        <f>17104+555</f>
        <v>17659</v>
      </c>
    </row>
    <row r="646" spans="1:34" ht="31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13" t="s">
        <v>449</v>
      </c>
      <c r="Y646" s="246">
        <v>901</v>
      </c>
      <c r="Z646" s="265" t="s">
        <v>8</v>
      </c>
      <c r="AA646" s="247" t="s">
        <v>7</v>
      </c>
      <c r="AB646" s="296" t="s">
        <v>97</v>
      </c>
      <c r="AC646" s="336"/>
      <c r="AD646" s="259">
        <f>AD647+AD652</f>
        <v>78834.5</v>
      </c>
      <c r="AE646" s="259">
        <f>AE647+AE652</f>
        <v>79103.600000000006</v>
      </c>
      <c r="AF646" s="259">
        <f>AF647+AF652</f>
        <v>79367.199999999997</v>
      </c>
    </row>
    <row r="647" spans="1:34" ht="31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13" t="s">
        <v>485</v>
      </c>
      <c r="Y647" s="246">
        <v>901</v>
      </c>
      <c r="Z647" s="265" t="s">
        <v>8</v>
      </c>
      <c r="AA647" s="247" t="s">
        <v>7</v>
      </c>
      <c r="AB647" s="296" t="s">
        <v>451</v>
      </c>
      <c r="AC647" s="336"/>
      <c r="AD647" s="259">
        <f>AD648</f>
        <v>54972.6</v>
      </c>
      <c r="AE647" s="259">
        <f t="shared" ref="AE647:AF648" si="182">AE648</f>
        <v>55194</v>
      </c>
      <c r="AF647" s="259">
        <f t="shared" si="182"/>
        <v>55413</v>
      </c>
    </row>
    <row r="648" spans="1:34" ht="31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13" t="s">
        <v>257</v>
      </c>
      <c r="Y648" s="246">
        <v>901</v>
      </c>
      <c r="Z648" s="265" t="s">
        <v>8</v>
      </c>
      <c r="AA648" s="247" t="s">
        <v>7</v>
      </c>
      <c r="AB648" s="296" t="s">
        <v>452</v>
      </c>
      <c r="AC648" s="343"/>
      <c r="AD648" s="277">
        <f>AD649</f>
        <v>54972.6</v>
      </c>
      <c r="AE648" s="277">
        <f t="shared" si="182"/>
        <v>55194</v>
      </c>
      <c r="AF648" s="277">
        <f t="shared" si="182"/>
        <v>55413</v>
      </c>
    </row>
    <row r="649" spans="1:34" ht="31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267" t="s">
        <v>316</v>
      </c>
      <c r="Y649" s="246">
        <v>901</v>
      </c>
      <c r="Z649" s="265" t="s">
        <v>8</v>
      </c>
      <c r="AA649" s="247" t="s">
        <v>7</v>
      </c>
      <c r="AB649" s="296" t="s">
        <v>453</v>
      </c>
      <c r="AC649" s="344"/>
      <c r="AD649" s="259">
        <f t="shared" ref="AD649:AF650" si="183">AD650</f>
        <v>54972.6</v>
      </c>
      <c r="AE649" s="259">
        <f t="shared" si="183"/>
        <v>55194</v>
      </c>
      <c r="AF649" s="259">
        <f t="shared" si="183"/>
        <v>55413</v>
      </c>
    </row>
    <row r="650" spans="1:34" ht="31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267" t="s">
        <v>58</v>
      </c>
      <c r="Y650" s="246">
        <v>901</v>
      </c>
      <c r="Z650" s="265" t="s">
        <v>8</v>
      </c>
      <c r="AA650" s="247" t="s">
        <v>7</v>
      </c>
      <c r="AB650" s="296" t="s">
        <v>453</v>
      </c>
      <c r="AC650" s="248">
        <v>600</v>
      </c>
      <c r="AD650" s="259">
        <f t="shared" si="183"/>
        <v>54972.6</v>
      </c>
      <c r="AE650" s="259">
        <f t="shared" si="183"/>
        <v>55194</v>
      </c>
      <c r="AF650" s="259">
        <f t="shared" si="183"/>
        <v>55413</v>
      </c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267" t="s">
        <v>59</v>
      </c>
      <c r="Y651" s="246">
        <v>901</v>
      </c>
      <c r="Z651" s="265" t="s">
        <v>8</v>
      </c>
      <c r="AA651" s="247" t="s">
        <v>7</v>
      </c>
      <c r="AB651" s="296" t="s">
        <v>453</v>
      </c>
      <c r="AC651" s="248">
        <v>610</v>
      </c>
      <c r="AD651" s="283">
        <f>52273.5+2699.1</f>
        <v>54972.6</v>
      </c>
      <c r="AE651" s="283">
        <f>52387+2807</f>
        <v>55194</v>
      </c>
      <c r="AF651" s="283">
        <v>55413</v>
      </c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313" t="s">
        <v>454</v>
      </c>
      <c r="Y652" s="246">
        <v>901</v>
      </c>
      <c r="Z652" s="247" t="s">
        <v>8</v>
      </c>
      <c r="AA652" s="247" t="s">
        <v>7</v>
      </c>
      <c r="AB652" s="296" t="s">
        <v>455</v>
      </c>
      <c r="AC652" s="272"/>
      <c r="AD652" s="259">
        <f>AD653</f>
        <v>23861.9</v>
      </c>
      <c r="AE652" s="259">
        <f>AE653</f>
        <v>23909.600000000002</v>
      </c>
      <c r="AF652" s="259">
        <f>AF653</f>
        <v>23954.2</v>
      </c>
      <c r="AG652" s="3"/>
      <c r="AH652" s="3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17" t="s">
        <v>148</v>
      </c>
      <c r="Y653" s="246">
        <v>901</v>
      </c>
      <c r="Z653" s="265" t="s">
        <v>8</v>
      </c>
      <c r="AA653" s="247" t="s">
        <v>7</v>
      </c>
      <c r="AB653" s="296" t="s">
        <v>456</v>
      </c>
      <c r="AC653" s="248"/>
      <c r="AD653" s="283">
        <f>AD654+AD658</f>
        <v>23861.9</v>
      </c>
      <c r="AE653" s="283">
        <f>AE654+AE658</f>
        <v>23909.600000000002</v>
      </c>
      <c r="AF653" s="283">
        <f>AF654+AF658</f>
        <v>23954.2</v>
      </c>
      <c r="AG653" s="3"/>
      <c r="AH653" s="3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267" t="s">
        <v>58</v>
      </c>
      <c r="Y654" s="246">
        <v>901</v>
      </c>
      <c r="Z654" s="265" t="s">
        <v>8</v>
      </c>
      <c r="AA654" s="247" t="s">
        <v>7</v>
      </c>
      <c r="AB654" s="296" t="s">
        <v>456</v>
      </c>
      <c r="AC654" s="248">
        <v>600</v>
      </c>
      <c r="AD654" s="283">
        <f>AD655+AD656+AD657</f>
        <v>23485.600000000002</v>
      </c>
      <c r="AE654" s="283">
        <f>AE655+AE656+AE657</f>
        <v>23533.300000000003</v>
      </c>
      <c r="AF654" s="283">
        <f>AF655+AF656+AF657</f>
        <v>23577.9</v>
      </c>
      <c r="AG654" s="3"/>
      <c r="AH654" s="3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267" t="s">
        <v>59</v>
      </c>
      <c r="Y655" s="246">
        <v>901</v>
      </c>
      <c r="Z655" s="265" t="s">
        <v>8</v>
      </c>
      <c r="AA655" s="247" t="s">
        <v>7</v>
      </c>
      <c r="AB655" s="296" t="s">
        <v>456</v>
      </c>
      <c r="AC655" s="248">
        <v>610</v>
      </c>
      <c r="AD655" s="283">
        <v>22228.2</v>
      </c>
      <c r="AE655" s="283">
        <v>22275.9</v>
      </c>
      <c r="AF655" s="283">
        <v>22320.5</v>
      </c>
      <c r="AG655" s="3"/>
      <c r="AH655" s="3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267" t="s">
        <v>126</v>
      </c>
      <c r="Y656" s="246">
        <v>901</v>
      </c>
      <c r="Z656" s="265" t="s">
        <v>8</v>
      </c>
      <c r="AA656" s="247" t="s">
        <v>7</v>
      </c>
      <c r="AB656" s="296" t="s">
        <v>456</v>
      </c>
      <c r="AC656" s="248">
        <v>620</v>
      </c>
      <c r="AD656" s="283">
        <v>628.70000000000005</v>
      </c>
      <c r="AE656" s="283">
        <v>628.70000000000005</v>
      </c>
      <c r="AF656" s="283">
        <v>628.70000000000005</v>
      </c>
      <c r="AG656" s="3"/>
      <c r="AH656" s="3"/>
    </row>
    <row r="657" spans="24:32" s="3" customFormat="1" ht="47.25" x14ac:dyDescent="0.25">
      <c r="X657" s="267" t="s">
        <v>346</v>
      </c>
      <c r="Y657" s="246">
        <v>901</v>
      </c>
      <c r="Z657" s="265" t="s">
        <v>8</v>
      </c>
      <c r="AA657" s="247" t="s">
        <v>7</v>
      </c>
      <c r="AB657" s="296" t="s">
        <v>456</v>
      </c>
      <c r="AC657" s="248">
        <v>630</v>
      </c>
      <c r="AD657" s="283">
        <v>628.70000000000005</v>
      </c>
      <c r="AE657" s="283">
        <v>628.70000000000005</v>
      </c>
      <c r="AF657" s="283">
        <v>628.70000000000005</v>
      </c>
    </row>
    <row r="658" spans="24:32" s="3" customFormat="1" x14ac:dyDescent="0.25">
      <c r="X658" s="267" t="s">
        <v>41</v>
      </c>
      <c r="Y658" s="246">
        <v>901</v>
      </c>
      <c r="Z658" s="265" t="s">
        <v>8</v>
      </c>
      <c r="AA658" s="247" t="s">
        <v>7</v>
      </c>
      <c r="AB658" s="296" t="s">
        <v>456</v>
      </c>
      <c r="AC658" s="248">
        <v>800</v>
      </c>
      <c r="AD658" s="283">
        <f>AD659</f>
        <v>376.3</v>
      </c>
      <c r="AE658" s="283">
        <f>AE659</f>
        <v>376.3</v>
      </c>
      <c r="AF658" s="283">
        <f>AF659</f>
        <v>376.3</v>
      </c>
    </row>
    <row r="659" spans="24:32" s="3" customFormat="1" ht="31.5" x14ac:dyDescent="0.25">
      <c r="X659" s="267" t="s">
        <v>117</v>
      </c>
      <c r="Y659" s="246">
        <v>901</v>
      </c>
      <c r="Z659" s="265" t="s">
        <v>8</v>
      </c>
      <c r="AA659" s="247" t="s">
        <v>7</v>
      </c>
      <c r="AB659" s="296" t="s">
        <v>456</v>
      </c>
      <c r="AC659" s="248">
        <v>810</v>
      </c>
      <c r="AD659" s="283">
        <v>376.3</v>
      </c>
      <c r="AE659" s="283">
        <v>376.3</v>
      </c>
      <c r="AF659" s="283">
        <v>376.3</v>
      </c>
    </row>
    <row r="660" spans="24:32" s="3" customFormat="1" x14ac:dyDescent="0.25">
      <c r="X660" s="267" t="s">
        <v>131</v>
      </c>
      <c r="Y660" s="246">
        <v>901</v>
      </c>
      <c r="Z660" s="247" t="s">
        <v>8</v>
      </c>
      <c r="AA660" s="247" t="s">
        <v>8</v>
      </c>
      <c r="AB660" s="296"/>
      <c r="AC660" s="248"/>
      <c r="AD660" s="283">
        <f t="shared" ref="AD660:AD665" si="184">AD661</f>
        <v>1250</v>
      </c>
      <c r="AE660" s="283">
        <f t="shared" ref="AE660:AF665" si="185">AE661</f>
        <v>1290</v>
      </c>
      <c r="AF660" s="283">
        <f t="shared" si="185"/>
        <v>1325</v>
      </c>
    </row>
    <row r="661" spans="24:32" s="3" customFormat="1" ht="31.5" x14ac:dyDescent="0.25">
      <c r="X661" s="313" t="s">
        <v>286</v>
      </c>
      <c r="Y661" s="246">
        <v>901</v>
      </c>
      <c r="Z661" s="247" t="s">
        <v>8</v>
      </c>
      <c r="AA661" s="247" t="s">
        <v>8</v>
      </c>
      <c r="AB661" s="296" t="s">
        <v>128</v>
      </c>
      <c r="AC661" s="248"/>
      <c r="AD661" s="283">
        <f t="shared" si="184"/>
        <v>1250</v>
      </c>
      <c r="AE661" s="283">
        <f t="shared" si="185"/>
        <v>1290</v>
      </c>
      <c r="AF661" s="283">
        <f t="shared" si="185"/>
        <v>1325</v>
      </c>
    </row>
    <row r="662" spans="24:32" s="3" customFormat="1" x14ac:dyDescent="0.25">
      <c r="X662" s="313" t="s">
        <v>294</v>
      </c>
      <c r="Y662" s="246">
        <v>901</v>
      </c>
      <c r="Z662" s="262" t="s">
        <v>8</v>
      </c>
      <c r="AA662" s="262" t="s">
        <v>8</v>
      </c>
      <c r="AB662" s="296" t="s">
        <v>295</v>
      </c>
      <c r="AC662" s="248"/>
      <c r="AD662" s="283">
        <f t="shared" si="184"/>
        <v>1250</v>
      </c>
      <c r="AE662" s="283">
        <f t="shared" si="185"/>
        <v>1290</v>
      </c>
      <c r="AF662" s="283">
        <f t="shared" si="185"/>
        <v>1325</v>
      </c>
    </row>
    <row r="663" spans="24:32" s="3" customFormat="1" ht="63" x14ac:dyDescent="0.25">
      <c r="X663" s="315" t="s">
        <v>539</v>
      </c>
      <c r="Y663" s="246">
        <v>901</v>
      </c>
      <c r="Z663" s="262" t="s">
        <v>8</v>
      </c>
      <c r="AA663" s="262" t="s">
        <v>8</v>
      </c>
      <c r="AB663" s="297" t="s">
        <v>540</v>
      </c>
      <c r="AC663" s="248"/>
      <c r="AD663" s="283">
        <f t="shared" si="184"/>
        <v>1250</v>
      </c>
      <c r="AE663" s="283">
        <f t="shared" si="185"/>
        <v>1290</v>
      </c>
      <c r="AF663" s="283">
        <f t="shared" si="185"/>
        <v>1325</v>
      </c>
    </row>
    <row r="664" spans="24:32" s="3" customFormat="1" ht="31.5" x14ac:dyDescent="0.25">
      <c r="X664" s="315" t="s">
        <v>668</v>
      </c>
      <c r="Y664" s="246">
        <v>901</v>
      </c>
      <c r="Z664" s="247" t="s">
        <v>8</v>
      </c>
      <c r="AA664" s="247" t="s">
        <v>8</v>
      </c>
      <c r="AB664" s="297" t="s">
        <v>541</v>
      </c>
      <c r="AC664" s="248"/>
      <c r="AD664" s="283">
        <f t="shared" si="184"/>
        <v>1250</v>
      </c>
      <c r="AE664" s="283">
        <f t="shared" si="185"/>
        <v>1290</v>
      </c>
      <c r="AF664" s="283">
        <f t="shared" si="185"/>
        <v>1325</v>
      </c>
    </row>
    <row r="665" spans="24:32" s="3" customFormat="1" ht="31.5" x14ac:dyDescent="0.25">
      <c r="X665" s="267" t="s">
        <v>58</v>
      </c>
      <c r="Y665" s="246">
        <v>901</v>
      </c>
      <c r="Z665" s="262" t="s">
        <v>8</v>
      </c>
      <c r="AA665" s="262" t="s">
        <v>8</v>
      </c>
      <c r="AB665" s="297" t="s">
        <v>541</v>
      </c>
      <c r="AC665" s="248">
        <v>600</v>
      </c>
      <c r="AD665" s="283">
        <f t="shared" si="184"/>
        <v>1250</v>
      </c>
      <c r="AE665" s="283">
        <f t="shared" si="185"/>
        <v>1290</v>
      </c>
      <c r="AF665" s="283">
        <f t="shared" si="185"/>
        <v>1325</v>
      </c>
    </row>
    <row r="666" spans="24:32" s="3" customFormat="1" x14ac:dyDescent="0.25">
      <c r="X666" s="267" t="s">
        <v>59</v>
      </c>
      <c r="Y666" s="246">
        <v>901</v>
      </c>
      <c r="Z666" s="262" t="s">
        <v>8</v>
      </c>
      <c r="AA666" s="262" t="s">
        <v>8</v>
      </c>
      <c r="AB666" s="297" t="s">
        <v>541</v>
      </c>
      <c r="AC666" s="248">
        <v>610</v>
      </c>
      <c r="AD666" s="283">
        <v>1250</v>
      </c>
      <c r="AE666" s="283">
        <v>1290</v>
      </c>
      <c r="AF666" s="283">
        <v>1325</v>
      </c>
    </row>
    <row r="667" spans="24:32" s="3" customFormat="1" x14ac:dyDescent="0.25">
      <c r="X667" s="267" t="s">
        <v>37</v>
      </c>
      <c r="Y667" s="246">
        <v>901</v>
      </c>
      <c r="Z667" s="247" t="s">
        <v>8</v>
      </c>
      <c r="AA667" s="247" t="s">
        <v>22</v>
      </c>
      <c r="AB667" s="295"/>
      <c r="AC667" s="248"/>
      <c r="AD667" s="283">
        <f>AD668+AD684</f>
        <v>34885.699999999997</v>
      </c>
      <c r="AE667" s="283">
        <f t="shared" ref="AE667:AF667" si="186">AE668+AE684</f>
        <v>33356.100000000006</v>
      </c>
      <c r="AF667" s="283">
        <f t="shared" si="186"/>
        <v>33361.199999999997</v>
      </c>
    </row>
    <row r="668" spans="24:32" s="3" customFormat="1" x14ac:dyDescent="0.25">
      <c r="X668" s="313" t="s">
        <v>251</v>
      </c>
      <c r="Y668" s="246">
        <v>901</v>
      </c>
      <c r="Z668" s="247" t="s">
        <v>8</v>
      </c>
      <c r="AA668" s="247" t="s">
        <v>22</v>
      </c>
      <c r="AB668" s="295" t="s">
        <v>96</v>
      </c>
      <c r="AC668" s="272"/>
      <c r="AD668" s="283">
        <f t="shared" ref="AD668:AF669" si="187">AD669</f>
        <v>25606.5</v>
      </c>
      <c r="AE668" s="283">
        <f t="shared" si="187"/>
        <v>24057.9</v>
      </c>
      <c r="AF668" s="283">
        <f t="shared" si="187"/>
        <v>24063</v>
      </c>
    </row>
    <row r="669" spans="24:32" s="3" customFormat="1" x14ac:dyDescent="0.25">
      <c r="X669" s="313" t="s">
        <v>46</v>
      </c>
      <c r="Y669" s="246" t="s">
        <v>393</v>
      </c>
      <c r="Z669" s="247" t="s">
        <v>8</v>
      </c>
      <c r="AA669" s="247" t="s">
        <v>22</v>
      </c>
      <c r="AB669" s="296" t="s">
        <v>457</v>
      </c>
      <c r="AC669" s="248"/>
      <c r="AD669" s="283">
        <f t="shared" si="187"/>
        <v>25606.5</v>
      </c>
      <c r="AE669" s="283">
        <f t="shared" si="187"/>
        <v>24057.9</v>
      </c>
      <c r="AF669" s="283">
        <f t="shared" si="187"/>
        <v>24063</v>
      </c>
    </row>
    <row r="670" spans="24:32" s="3" customFormat="1" ht="31.5" x14ac:dyDescent="0.25">
      <c r="X670" s="313" t="s">
        <v>258</v>
      </c>
      <c r="Y670" s="246" t="s">
        <v>393</v>
      </c>
      <c r="Z670" s="247" t="s">
        <v>8</v>
      </c>
      <c r="AA670" s="247" t="s">
        <v>22</v>
      </c>
      <c r="AB670" s="296" t="s">
        <v>458</v>
      </c>
      <c r="AC670" s="248"/>
      <c r="AD670" s="283">
        <f>AD671+AD681</f>
        <v>25606.5</v>
      </c>
      <c r="AE670" s="283">
        <f>AE671+AE681</f>
        <v>24057.9</v>
      </c>
      <c r="AF670" s="283">
        <f>AF671+AF681</f>
        <v>24063</v>
      </c>
    </row>
    <row r="671" spans="24:32" s="3" customFormat="1" x14ac:dyDescent="0.25">
      <c r="X671" s="317" t="s">
        <v>197</v>
      </c>
      <c r="Y671" s="246" t="s">
        <v>393</v>
      </c>
      <c r="Z671" s="247" t="s">
        <v>8</v>
      </c>
      <c r="AA671" s="247" t="s">
        <v>22</v>
      </c>
      <c r="AB671" s="296" t="s">
        <v>459</v>
      </c>
      <c r="AC671" s="248"/>
      <c r="AD671" s="283">
        <f>AD672+AD675+AD678</f>
        <v>25418.6</v>
      </c>
      <c r="AE671" s="283">
        <f>AE672+AE675+AE678</f>
        <v>23870</v>
      </c>
      <c r="AF671" s="283">
        <f>AF672+AF675+AF678</f>
        <v>23875.1</v>
      </c>
    </row>
    <row r="672" spans="24:32" s="3" customFormat="1" ht="31.5" x14ac:dyDescent="0.25">
      <c r="X672" s="267" t="s">
        <v>198</v>
      </c>
      <c r="Y672" s="246" t="s">
        <v>393</v>
      </c>
      <c r="Z672" s="247" t="s">
        <v>8</v>
      </c>
      <c r="AA672" s="247" t="s">
        <v>22</v>
      </c>
      <c r="AB672" s="296" t="s">
        <v>460</v>
      </c>
      <c r="AC672" s="248"/>
      <c r="AD672" s="283">
        <f>AD673</f>
        <v>1284.9000000000001</v>
      </c>
      <c r="AE672" s="283">
        <f t="shared" ref="AE672:AF672" si="188">AE673</f>
        <v>1337.8</v>
      </c>
      <c r="AF672" s="283">
        <f t="shared" si="188"/>
        <v>1391.2</v>
      </c>
    </row>
    <row r="673" spans="24:32" s="3" customFormat="1" x14ac:dyDescent="0.25">
      <c r="X673" s="267" t="s">
        <v>116</v>
      </c>
      <c r="Y673" s="246" t="s">
        <v>393</v>
      </c>
      <c r="Z673" s="247" t="s">
        <v>8</v>
      </c>
      <c r="AA673" s="247" t="s">
        <v>22</v>
      </c>
      <c r="AB673" s="296" t="s">
        <v>460</v>
      </c>
      <c r="AC673" s="248">
        <v>200</v>
      </c>
      <c r="AD673" s="283">
        <f>AD674</f>
        <v>1284.9000000000001</v>
      </c>
      <c r="AE673" s="283">
        <f>AE674</f>
        <v>1337.8</v>
      </c>
      <c r="AF673" s="283">
        <f>AF674</f>
        <v>1391.2</v>
      </c>
    </row>
    <row r="674" spans="24:32" s="3" customFormat="1" ht="31.5" x14ac:dyDescent="0.25">
      <c r="X674" s="267" t="s">
        <v>50</v>
      </c>
      <c r="Y674" s="246" t="s">
        <v>393</v>
      </c>
      <c r="Z674" s="247" t="s">
        <v>8</v>
      </c>
      <c r="AA674" s="247" t="s">
        <v>22</v>
      </c>
      <c r="AB674" s="296" t="s">
        <v>460</v>
      </c>
      <c r="AC674" s="248">
        <v>240</v>
      </c>
      <c r="AD674" s="283">
        <v>1284.9000000000001</v>
      </c>
      <c r="AE674" s="283">
        <v>1337.8</v>
      </c>
      <c r="AF674" s="283">
        <v>1391.2</v>
      </c>
    </row>
    <row r="675" spans="24:32" s="3" customFormat="1" ht="31.5" x14ac:dyDescent="0.25">
      <c r="X675" s="267" t="s">
        <v>332</v>
      </c>
      <c r="Y675" s="246" t="s">
        <v>393</v>
      </c>
      <c r="Z675" s="247" t="s">
        <v>8</v>
      </c>
      <c r="AA675" s="247" t="s">
        <v>22</v>
      </c>
      <c r="AB675" s="296" t="s">
        <v>461</v>
      </c>
      <c r="AC675" s="248"/>
      <c r="AD675" s="283">
        <f t="shared" ref="AD675:AF676" si="189">AD676</f>
        <v>10598.1</v>
      </c>
      <c r="AE675" s="283">
        <f t="shared" si="189"/>
        <v>9876</v>
      </c>
      <c r="AF675" s="283">
        <f t="shared" si="189"/>
        <v>9876</v>
      </c>
    </row>
    <row r="676" spans="24:32" s="3" customFormat="1" ht="47.25" x14ac:dyDescent="0.25">
      <c r="X676" s="267" t="s">
        <v>40</v>
      </c>
      <c r="Y676" s="246" t="s">
        <v>393</v>
      </c>
      <c r="Z676" s="247" t="s">
        <v>8</v>
      </c>
      <c r="AA676" s="247" t="s">
        <v>22</v>
      </c>
      <c r="AB676" s="296" t="s">
        <v>461</v>
      </c>
      <c r="AC676" s="248">
        <v>100</v>
      </c>
      <c r="AD676" s="283">
        <f t="shared" si="189"/>
        <v>10598.1</v>
      </c>
      <c r="AE676" s="283">
        <f t="shared" si="189"/>
        <v>9876</v>
      </c>
      <c r="AF676" s="283">
        <f t="shared" si="189"/>
        <v>9876</v>
      </c>
    </row>
    <row r="677" spans="24:32" s="3" customFormat="1" x14ac:dyDescent="0.25">
      <c r="X677" s="267" t="s">
        <v>92</v>
      </c>
      <c r="Y677" s="246" t="s">
        <v>393</v>
      </c>
      <c r="Z677" s="247" t="s">
        <v>8</v>
      </c>
      <c r="AA677" s="247" t="s">
        <v>22</v>
      </c>
      <c r="AB677" s="296" t="s">
        <v>461</v>
      </c>
      <c r="AC677" s="248">
        <v>120</v>
      </c>
      <c r="AD677" s="283">
        <v>10598.1</v>
      </c>
      <c r="AE677" s="283">
        <v>9876</v>
      </c>
      <c r="AF677" s="283">
        <v>9876</v>
      </c>
    </row>
    <row r="678" spans="24:32" s="3" customFormat="1" ht="31.5" x14ac:dyDescent="0.25">
      <c r="X678" s="267" t="s">
        <v>259</v>
      </c>
      <c r="Y678" s="246" t="s">
        <v>393</v>
      </c>
      <c r="Z678" s="247" t="s">
        <v>8</v>
      </c>
      <c r="AA678" s="247" t="s">
        <v>22</v>
      </c>
      <c r="AB678" s="296" t="s">
        <v>462</v>
      </c>
      <c r="AC678" s="248"/>
      <c r="AD678" s="283">
        <f t="shared" ref="AD678:AF679" si="190">AD679</f>
        <v>13535.6</v>
      </c>
      <c r="AE678" s="283">
        <f t="shared" si="190"/>
        <v>12656.2</v>
      </c>
      <c r="AF678" s="283">
        <f t="shared" si="190"/>
        <v>12607.9</v>
      </c>
    </row>
    <row r="679" spans="24:32" s="3" customFormat="1" ht="47.25" x14ac:dyDescent="0.25">
      <c r="X679" s="267" t="s">
        <v>40</v>
      </c>
      <c r="Y679" s="246" t="s">
        <v>393</v>
      </c>
      <c r="Z679" s="247" t="s">
        <v>8</v>
      </c>
      <c r="AA679" s="247" t="s">
        <v>22</v>
      </c>
      <c r="AB679" s="296" t="s">
        <v>462</v>
      </c>
      <c r="AC679" s="248">
        <v>100</v>
      </c>
      <c r="AD679" s="283">
        <f t="shared" si="190"/>
        <v>13535.6</v>
      </c>
      <c r="AE679" s="283">
        <f t="shared" si="190"/>
        <v>12656.2</v>
      </c>
      <c r="AF679" s="283">
        <f t="shared" si="190"/>
        <v>12607.9</v>
      </c>
    </row>
    <row r="680" spans="24:32" s="3" customFormat="1" x14ac:dyDescent="0.25">
      <c r="X680" s="267" t="s">
        <v>92</v>
      </c>
      <c r="Y680" s="246" t="s">
        <v>393</v>
      </c>
      <c r="Z680" s="247" t="s">
        <v>8</v>
      </c>
      <c r="AA680" s="247" t="s">
        <v>22</v>
      </c>
      <c r="AB680" s="296" t="s">
        <v>462</v>
      </c>
      <c r="AC680" s="248">
        <v>120</v>
      </c>
      <c r="AD680" s="283">
        <v>13535.6</v>
      </c>
      <c r="AE680" s="283">
        <v>12656.2</v>
      </c>
      <c r="AF680" s="283">
        <v>12607.9</v>
      </c>
    </row>
    <row r="681" spans="24:32" s="3" customFormat="1" x14ac:dyDescent="0.25">
      <c r="X681" s="267" t="s">
        <v>260</v>
      </c>
      <c r="Y681" s="246" t="s">
        <v>393</v>
      </c>
      <c r="Z681" s="247" t="s">
        <v>8</v>
      </c>
      <c r="AA681" s="247" t="s">
        <v>22</v>
      </c>
      <c r="AB681" s="296" t="s">
        <v>463</v>
      </c>
      <c r="AC681" s="248"/>
      <c r="AD681" s="283">
        <f t="shared" ref="AD681:AF682" si="191">AD682</f>
        <v>187.9</v>
      </c>
      <c r="AE681" s="283">
        <f t="shared" si="191"/>
        <v>187.9</v>
      </c>
      <c r="AF681" s="283">
        <f t="shared" si="191"/>
        <v>187.9</v>
      </c>
    </row>
    <row r="682" spans="24:32" s="3" customFormat="1" x14ac:dyDescent="0.25">
      <c r="X682" s="267" t="s">
        <v>116</v>
      </c>
      <c r="Y682" s="246" t="s">
        <v>393</v>
      </c>
      <c r="Z682" s="247" t="s">
        <v>8</v>
      </c>
      <c r="AA682" s="247" t="s">
        <v>22</v>
      </c>
      <c r="AB682" s="296" t="s">
        <v>463</v>
      </c>
      <c r="AC682" s="248">
        <v>200</v>
      </c>
      <c r="AD682" s="283">
        <f t="shared" si="191"/>
        <v>187.9</v>
      </c>
      <c r="AE682" s="283">
        <f t="shared" si="191"/>
        <v>187.9</v>
      </c>
      <c r="AF682" s="283">
        <f t="shared" si="191"/>
        <v>187.9</v>
      </c>
    </row>
    <row r="683" spans="24:32" s="3" customFormat="1" ht="31.5" x14ac:dyDescent="0.25">
      <c r="X683" s="267" t="s">
        <v>50</v>
      </c>
      <c r="Y683" s="246" t="s">
        <v>393</v>
      </c>
      <c r="Z683" s="247" t="s">
        <v>8</v>
      </c>
      <c r="AA683" s="247" t="s">
        <v>22</v>
      </c>
      <c r="AB683" s="296" t="s">
        <v>463</v>
      </c>
      <c r="AC683" s="248">
        <v>240</v>
      </c>
      <c r="AD683" s="283">
        <v>187.9</v>
      </c>
      <c r="AE683" s="283">
        <v>187.9</v>
      </c>
      <c r="AF683" s="283">
        <v>187.9</v>
      </c>
    </row>
    <row r="684" spans="24:32" s="3" customFormat="1" x14ac:dyDescent="0.25">
      <c r="X684" s="312" t="s">
        <v>281</v>
      </c>
      <c r="Y684" s="246" t="s">
        <v>393</v>
      </c>
      <c r="Z684" s="247" t="s">
        <v>8</v>
      </c>
      <c r="AA684" s="247" t="s">
        <v>22</v>
      </c>
      <c r="AB684" s="296" t="s">
        <v>105</v>
      </c>
      <c r="AC684" s="248"/>
      <c r="AD684" s="283">
        <f t="shared" ref="AD684:AF688" si="192">AD685</f>
        <v>9279.2000000000007</v>
      </c>
      <c r="AE684" s="283">
        <f t="shared" si="192"/>
        <v>9298.2000000000007</v>
      </c>
      <c r="AF684" s="283">
        <f t="shared" si="192"/>
        <v>9298.2000000000007</v>
      </c>
    </row>
    <row r="685" spans="24:32" s="3" customFormat="1" x14ac:dyDescent="0.25">
      <c r="X685" s="312" t="s">
        <v>284</v>
      </c>
      <c r="Y685" s="246" t="s">
        <v>393</v>
      </c>
      <c r="Z685" s="247" t="s">
        <v>8</v>
      </c>
      <c r="AA685" s="247" t="s">
        <v>22</v>
      </c>
      <c r="AB685" s="296" t="s">
        <v>106</v>
      </c>
      <c r="AC685" s="248"/>
      <c r="AD685" s="283">
        <f t="shared" si="192"/>
        <v>9279.2000000000007</v>
      </c>
      <c r="AE685" s="283">
        <f t="shared" si="192"/>
        <v>9298.2000000000007</v>
      </c>
      <c r="AF685" s="283">
        <f t="shared" si="192"/>
        <v>9298.2000000000007</v>
      </c>
    </row>
    <row r="686" spans="24:32" s="3" customFormat="1" x14ac:dyDescent="0.25">
      <c r="X686" s="319" t="s">
        <v>487</v>
      </c>
      <c r="Y686" s="246" t="s">
        <v>393</v>
      </c>
      <c r="Z686" s="247" t="s">
        <v>8</v>
      </c>
      <c r="AA686" s="247" t="s">
        <v>22</v>
      </c>
      <c r="AB686" s="296" t="s">
        <v>477</v>
      </c>
      <c r="AC686" s="248"/>
      <c r="AD686" s="283">
        <f>AD687+AD690</f>
        <v>9279.2000000000007</v>
      </c>
      <c r="AE686" s="283">
        <f t="shared" ref="AE686:AF686" si="193">AE687+AE690</f>
        <v>9298.2000000000007</v>
      </c>
      <c r="AF686" s="283">
        <f t="shared" si="193"/>
        <v>9298.2000000000007</v>
      </c>
    </row>
    <row r="687" spans="24:32" s="3" customFormat="1" ht="47.25" x14ac:dyDescent="0.25">
      <c r="X687" s="393" t="s">
        <v>724</v>
      </c>
      <c r="Y687" s="246" t="s">
        <v>393</v>
      </c>
      <c r="Z687" s="247" t="s">
        <v>8</v>
      </c>
      <c r="AA687" s="247" t="s">
        <v>22</v>
      </c>
      <c r="AB687" s="296" t="s">
        <v>725</v>
      </c>
      <c r="AC687" s="248"/>
      <c r="AD687" s="283">
        <f>AD688</f>
        <v>5097.2</v>
      </c>
      <c r="AE687" s="283">
        <f t="shared" si="192"/>
        <v>5116.2</v>
      </c>
      <c r="AF687" s="283">
        <f t="shared" si="192"/>
        <v>5116.2</v>
      </c>
    </row>
    <row r="688" spans="24:32" s="3" customFormat="1" ht="31.5" x14ac:dyDescent="0.25">
      <c r="X688" s="267" t="s">
        <v>58</v>
      </c>
      <c r="Y688" s="246" t="s">
        <v>393</v>
      </c>
      <c r="Z688" s="247" t="s">
        <v>8</v>
      </c>
      <c r="AA688" s="247" t="s">
        <v>22</v>
      </c>
      <c r="AB688" s="296" t="s">
        <v>725</v>
      </c>
      <c r="AC688" s="248">
        <v>600</v>
      </c>
      <c r="AD688" s="283">
        <f>AD689</f>
        <v>5097.2</v>
      </c>
      <c r="AE688" s="283">
        <f t="shared" si="192"/>
        <v>5116.2</v>
      </c>
      <c r="AF688" s="283">
        <f t="shared" si="192"/>
        <v>5116.2</v>
      </c>
    </row>
    <row r="689" spans="24:32" s="3" customFormat="1" x14ac:dyDescent="0.25">
      <c r="X689" s="267" t="s">
        <v>59</v>
      </c>
      <c r="Y689" s="246" t="s">
        <v>393</v>
      </c>
      <c r="Z689" s="247" t="s">
        <v>8</v>
      </c>
      <c r="AA689" s="247" t="s">
        <v>22</v>
      </c>
      <c r="AB689" s="296" t="s">
        <v>725</v>
      </c>
      <c r="AC689" s="248">
        <v>610</v>
      </c>
      <c r="AD689" s="283">
        <f>5097.2</f>
        <v>5097.2</v>
      </c>
      <c r="AE689" s="283">
        <v>5116.2</v>
      </c>
      <c r="AF689" s="283">
        <v>5116.2</v>
      </c>
    </row>
    <row r="690" spans="24:32" s="3" customFormat="1" ht="47.25" x14ac:dyDescent="0.25">
      <c r="X690" s="319" t="s">
        <v>304</v>
      </c>
      <c r="Y690" s="246" t="s">
        <v>393</v>
      </c>
      <c r="Z690" s="247" t="s">
        <v>8</v>
      </c>
      <c r="AA690" s="247" t="s">
        <v>22</v>
      </c>
      <c r="AB690" s="296" t="s">
        <v>480</v>
      </c>
      <c r="AC690" s="248"/>
      <c r="AD690" s="283">
        <f t="shared" ref="AD690:AF691" si="194">AD691</f>
        <v>4182</v>
      </c>
      <c r="AE690" s="283">
        <f t="shared" si="194"/>
        <v>4182</v>
      </c>
      <c r="AF690" s="283">
        <f t="shared" si="194"/>
        <v>4182</v>
      </c>
    </row>
    <row r="691" spans="24:32" s="3" customFormat="1" ht="31.5" x14ac:dyDescent="0.25">
      <c r="X691" s="267" t="s">
        <v>58</v>
      </c>
      <c r="Y691" s="246" t="s">
        <v>393</v>
      </c>
      <c r="Z691" s="247" t="s">
        <v>8</v>
      </c>
      <c r="AA691" s="247" t="s">
        <v>22</v>
      </c>
      <c r="AB691" s="296" t="s">
        <v>480</v>
      </c>
      <c r="AC691" s="248">
        <v>600</v>
      </c>
      <c r="AD691" s="283">
        <f t="shared" si="194"/>
        <v>4182</v>
      </c>
      <c r="AE691" s="283">
        <f t="shared" si="194"/>
        <v>4182</v>
      </c>
      <c r="AF691" s="283">
        <f t="shared" si="194"/>
        <v>4182</v>
      </c>
    </row>
    <row r="692" spans="24:32" s="3" customFormat="1" x14ac:dyDescent="0.25">
      <c r="X692" s="267" t="s">
        <v>59</v>
      </c>
      <c r="Y692" s="246" t="s">
        <v>393</v>
      </c>
      <c r="Z692" s="247" t="s">
        <v>8</v>
      </c>
      <c r="AA692" s="247" t="s">
        <v>22</v>
      </c>
      <c r="AB692" s="296" t="s">
        <v>480</v>
      </c>
      <c r="AC692" s="248">
        <v>610</v>
      </c>
      <c r="AD692" s="283">
        <f>2491.5+1690.5</f>
        <v>4182</v>
      </c>
      <c r="AE692" s="283">
        <f>2491.5+1690.5</f>
        <v>4182</v>
      </c>
      <c r="AF692" s="283">
        <f>2491.5+1690.5</f>
        <v>4182</v>
      </c>
    </row>
    <row r="693" spans="24:32" s="3" customFormat="1" x14ac:dyDescent="0.25">
      <c r="X693" s="311" t="s">
        <v>90</v>
      </c>
      <c r="Y693" s="241" t="s">
        <v>393</v>
      </c>
      <c r="Z693" s="258" t="s">
        <v>35</v>
      </c>
      <c r="AA693" s="294"/>
      <c r="AB693" s="293"/>
      <c r="AC693" s="264"/>
      <c r="AD693" s="244">
        <f>AD694</f>
        <v>18338</v>
      </c>
      <c r="AE693" s="244">
        <f t="shared" ref="AE693:AF693" si="195">AE694</f>
        <v>18338</v>
      </c>
      <c r="AF693" s="244">
        <f t="shared" si="195"/>
        <v>18338</v>
      </c>
    </row>
    <row r="694" spans="24:32" s="3" customFormat="1" x14ac:dyDescent="0.25">
      <c r="X694" s="267" t="s">
        <v>30</v>
      </c>
      <c r="Y694" s="246" t="s">
        <v>393</v>
      </c>
      <c r="Z694" s="247">
        <v>10</v>
      </c>
      <c r="AA694" s="247" t="s">
        <v>47</v>
      </c>
      <c r="AB694" s="296"/>
      <c r="AC694" s="248"/>
      <c r="AD694" s="283">
        <f>AD695</f>
        <v>18338</v>
      </c>
      <c r="AE694" s="283">
        <f>AE695</f>
        <v>18338</v>
      </c>
      <c r="AF694" s="283">
        <f>AF695</f>
        <v>18338</v>
      </c>
    </row>
    <row r="695" spans="24:32" s="3" customFormat="1" x14ac:dyDescent="0.25">
      <c r="X695" s="313" t="s">
        <v>251</v>
      </c>
      <c r="Y695" s="246" t="s">
        <v>393</v>
      </c>
      <c r="Z695" s="247">
        <v>10</v>
      </c>
      <c r="AA695" s="247" t="s">
        <v>47</v>
      </c>
      <c r="AB695" s="295" t="s">
        <v>96</v>
      </c>
      <c r="AC695" s="248"/>
      <c r="AD695" s="283">
        <f t="shared" ref="AD695:AF697" si="196">AD696</f>
        <v>18338</v>
      </c>
      <c r="AE695" s="283">
        <f t="shared" si="196"/>
        <v>18338</v>
      </c>
      <c r="AF695" s="283">
        <f t="shared" si="196"/>
        <v>18338</v>
      </c>
    </row>
    <row r="696" spans="24:32" s="3" customFormat="1" x14ac:dyDescent="0.25">
      <c r="X696" s="313" t="s">
        <v>488</v>
      </c>
      <c r="Y696" s="246" t="s">
        <v>393</v>
      </c>
      <c r="Z696" s="247">
        <v>10</v>
      </c>
      <c r="AA696" s="247" t="s">
        <v>47</v>
      </c>
      <c r="AB696" s="295" t="s">
        <v>113</v>
      </c>
      <c r="AC696" s="248"/>
      <c r="AD696" s="283">
        <f>AD697</f>
        <v>18338</v>
      </c>
      <c r="AE696" s="283">
        <f>AE697</f>
        <v>18338</v>
      </c>
      <c r="AF696" s="283">
        <f>AF697</f>
        <v>18338</v>
      </c>
    </row>
    <row r="697" spans="24:32" s="3" customFormat="1" ht="31.5" x14ac:dyDescent="0.25">
      <c r="X697" s="313" t="s">
        <v>255</v>
      </c>
      <c r="Y697" s="246" t="s">
        <v>393</v>
      </c>
      <c r="Z697" s="247">
        <v>10</v>
      </c>
      <c r="AA697" s="247" t="s">
        <v>47</v>
      </c>
      <c r="AB697" s="296" t="s">
        <v>421</v>
      </c>
      <c r="AC697" s="248"/>
      <c r="AD697" s="283">
        <f t="shared" si="196"/>
        <v>18338</v>
      </c>
      <c r="AE697" s="283">
        <f t="shared" si="196"/>
        <v>18338</v>
      </c>
      <c r="AF697" s="283">
        <f t="shared" si="196"/>
        <v>18338</v>
      </c>
    </row>
    <row r="698" spans="24:32" s="3" customFormat="1" ht="47.25" x14ac:dyDescent="0.25">
      <c r="X698" s="317" t="s">
        <v>252</v>
      </c>
      <c r="Y698" s="246" t="s">
        <v>393</v>
      </c>
      <c r="Z698" s="247">
        <v>10</v>
      </c>
      <c r="AA698" s="247" t="s">
        <v>47</v>
      </c>
      <c r="AB698" s="296" t="s">
        <v>441</v>
      </c>
      <c r="AC698" s="248"/>
      <c r="AD698" s="283">
        <f>AD701+AD699</f>
        <v>18338</v>
      </c>
      <c r="AE698" s="283">
        <f t="shared" ref="AE698:AF698" si="197">AE701+AE699</f>
        <v>18338</v>
      </c>
      <c r="AF698" s="283">
        <f t="shared" si="197"/>
        <v>18338</v>
      </c>
    </row>
    <row r="699" spans="24:32" s="3" customFormat="1" x14ac:dyDescent="0.25">
      <c r="X699" s="267" t="s">
        <v>116</v>
      </c>
      <c r="Y699" s="246" t="s">
        <v>393</v>
      </c>
      <c r="Z699" s="247">
        <v>10</v>
      </c>
      <c r="AA699" s="247" t="s">
        <v>47</v>
      </c>
      <c r="AB699" s="296" t="s">
        <v>441</v>
      </c>
      <c r="AC699" s="248">
        <v>200</v>
      </c>
      <c r="AD699" s="283">
        <f>AD700</f>
        <v>182</v>
      </c>
      <c r="AE699" s="283">
        <f>AE700</f>
        <v>182</v>
      </c>
      <c r="AF699" s="283">
        <f>AF700</f>
        <v>182</v>
      </c>
    </row>
    <row r="700" spans="24:32" s="3" customFormat="1" ht="31.5" x14ac:dyDescent="0.25">
      <c r="X700" s="267" t="s">
        <v>50</v>
      </c>
      <c r="Y700" s="246" t="s">
        <v>393</v>
      </c>
      <c r="Z700" s="247">
        <v>10</v>
      </c>
      <c r="AA700" s="247" t="s">
        <v>47</v>
      </c>
      <c r="AB700" s="296" t="s">
        <v>441</v>
      </c>
      <c r="AC700" s="248">
        <v>240</v>
      </c>
      <c r="AD700" s="283">
        <v>182</v>
      </c>
      <c r="AE700" s="283">
        <v>182</v>
      </c>
      <c r="AF700" s="283">
        <v>182</v>
      </c>
    </row>
    <row r="701" spans="24:32" s="3" customFormat="1" x14ac:dyDescent="0.25">
      <c r="X701" s="267" t="s">
        <v>93</v>
      </c>
      <c r="Y701" s="246" t="s">
        <v>393</v>
      </c>
      <c r="Z701" s="247">
        <v>10</v>
      </c>
      <c r="AA701" s="247" t="s">
        <v>47</v>
      </c>
      <c r="AB701" s="296" t="s">
        <v>441</v>
      </c>
      <c r="AC701" s="248">
        <v>300</v>
      </c>
      <c r="AD701" s="283">
        <f>AD702</f>
        <v>18156</v>
      </c>
      <c r="AE701" s="283">
        <f>AE702</f>
        <v>18156</v>
      </c>
      <c r="AF701" s="283">
        <f>AF702</f>
        <v>18156</v>
      </c>
    </row>
    <row r="702" spans="24:32" s="3" customFormat="1" x14ac:dyDescent="0.25">
      <c r="X702" s="267" t="s">
        <v>127</v>
      </c>
      <c r="Y702" s="246" t="s">
        <v>393</v>
      </c>
      <c r="Z702" s="247">
        <v>10</v>
      </c>
      <c r="AA702" s="247" t="s">
        <v>47</v>
      </c>
      <c r="AB702" s="296" t="s">
        <v>441</v>
      </c>
      <c r="AC702" s="248">
        <v>310</v>
      </c>
      <c r="AD702" s="283">
        <v>18156</v>
      </c>
      <c r="AE702" s="283">
        <v>18156</v>
      </c>
      <c r="AF702" s="283">
        <v>18156</v>
      </c>
    </row>
    <row r="703" spans="24:32" s="3" customFormat="1" ht="32.25" x14ac:dyDescent="0.3">
      <c r="X703" s="311" t="s">
        <v>394</v>
      </c>
      <c r="Y703" s="241" t="s">
        <v>395</v>
      </c>
      <c r="Z703" s="275"/>
      <c r="AA703" s="275"/>
      <c r="AB703" s="301"/>
      <c r="AC703" s="273"/>
      <c r="AD703" s="244">
        <f>AD717+AD755+AD881+AD896+AD704+AD873</f>
        <v>1849315.9</v>
      </c>
      <c r="AE703" s="244">
        <f t="shared" ref="AE703:AF703" si="198">AE717+AE755+AE881+AE896+AE704+AE873</f>
        <v>1320036.8999999999</v>
      </c>
      <c r="AF703" s="244">
        <f t="shared" si="198"/>
        <v>679407.90000000014</v>
      </c>
    </row>
    <row r="704" spans="24:32" s="3" customFormat="1" ht="18.75" x14ac:dyDescent="0.3">
      <c r="X704" s="311" t="s">
        <v>24</v>
      </c>
      <c r="Y704" s="241" t="s">
        <v>395</v>
      </c>
      <c r="Z704" s="242" t="s">
        <v>28</v>
      </c>
      <c r="AA704" s="275"/>
      <c r="AB704" s="301"/>
      <c r="AC704" s="273"/>
      <c r="AD704" s="244">
        <f t="shared" ref="AD704:AD709" si="199">AD705</f>
        <v>3200</v>
      </c>
      <c r="AE704" s="244">
        <f t="shared" ref="AE704:AF704" si="200">AE705</f>
        <v>700</v>
      </c>
      <c r="AF704" s="244">
        <f t="shared" si="200"/>
        <v>700</v>
      </c>
    </row>
    <row r="705" spans="24:32" s="3" customFormat="1" ht="18.75" x14ac:dyDescent="0.3">
      <c r="X705" s="312" t="s">
        <v>178</v>
      </c>
      <c r="Y705" s="246" t="s">
        <v>395</v>
      </c>
      <c r="Z705" s="247" t="s">
        <v>28</v>
      </c>
      <c r="AA705" s="247">
        <v>13</v>
      </c>
      <c r="AB705" s="296" t="s">
        <v>108</v>
      </c>
      <c r="AC705" s="273"/>
      <c r="AD705" s="283">
        <f>AD706+AD711</f>
        <v>3200</v>
      </c>
      <c r="AE705" s="283">
        <f t="shared" ref="AE705:AF705" si="201">AE706+AE711</f>
        <v>700</v>
      </c>
      <c r="AF705" s="283">
        <f t="shared" si="201"/>
        <v>700</v>
      </c>
    </row>
    <row r="706" spans="24:32" s="3" customFormat="1" ht="18.75" x14ac:dyDescent="0.3">
      <c r="X706" s="320" t="s">
        <v>501</v>
      </c>
      <c r="Y706" s="246" t="s">
        <v>395</v>
      </c>
      <c r="Z706" s="247" t="s">
        <v>28</v>
      </c>
      <c r="AA706" s="247">
        <v>13</v>
      </c>
      <c r="AB706" s="296" t="s">
        <v>109</v>
      </c>
      <c r="AC706" s="273"/>
      <c r="AD706" s="283">
        <f t="shared" si="199"/>
        <v>700</v>
      </c>
      <c r="AE706" s="283">
        <f t="shared" ref="AE706:AF706" si="202">AE707</f>
        <v>700</v>
      </c>
      <c r="AF706" s="283">
        <f t="shared" si="202"/>
        <v>700</v>
      </c>
    </row>
    <row r="707" spans="24:32" s="3" customFormat="1" ht="32.25" x14ac:dyDescent="0.3">
      <c r="X707" s="319" t="s">
        <v>174</v>
      </c>
      <c r="Y707" s="246" t="s">
        <v>395</v>
      </c>
      <c r="Z707" s="247" t="s">
        <v>28</v>
      </c>
      <c r="AA707" s="247">
        <v>13</v>
      </c>
      <c r="AB707" s="296" t="s">
        <v>175</v>
      </c>
      <c r="AC707" s="273"/>
      <c r="AD707" s="283">
        <f t="shared" si="199"/>
        <v>700</v>
      </c>
      <c r="AE707" s="283">
        <f t="shared" ref="AE707:AF707" si="203">AE708</f>
        <v>700</v>
      </c>
      <c r="AF707" s="283">
        <f t="shared" si="203"/>
        <v>700</v>
      </c>
    </row>
    <row r="708" spans="24:32" s="3" customFormat="1" ht="32.25" x14ac:dyDescent="0.3">
      <c r="X708" s="319" t="s">
        <v>666</v>
      </c>
      <c r="Y708" s="246" t="s">
        <v>395</v>
      </c>
      <c r="Z708" s="247" t="s">
        <v>28</v>
      </c>
      <c r="AA708" s="247">
        <v>13</v>
      </c>
      <c r="AB708" s="296" t="s">
        <v>177</v>
      </c>
      <c r="AC708" s="273"/>
      <c r="AD708" s="283">
        <f t="shared" si="199"/>
        <v>700</v>
      </c>
      <c r="AE708" s="283">
        <f t="shared" ref="AE708:AF708" si="204">AE709</f>
        <v>700</v>
      </c>
      <c r="AF708" s="283">
        <f t="shared" si="204"/>
        <v>700</v>
      </c>
    </row>
    <row r="709" spans="24:32" s="3" customFormat="1" x14ac:dyDescent="0.25">
      <c r="X709" s="267" t="s">
        <v>116</v>
      </c>
      <c r="Y709" s="246" t="s">
        <v>395</v>
      </c>
      <c r="Z709" s="247" t="s">
        <v>28</v>
      </c>
      <c r="AA709" s="247">
        <v>13</v>
      </c>
      <c r="AB709" s="296" t="s">
        <v>177</v>
      </c>
      <c r="AC709" s="248">
        <v>200</v>
      </c>
      <c r="AD709" s="283">
        <f t="shared" si="199"/>
        <v>700</v>
      </c>
      <c r="AE709" s="283">
        <f t="shared" ref="AE709:AF709" si="205">AE710</f>
        <v>700</v>
      </c>
      <c r="AF709" s="283">
        <f t="shared" si="205"/>
        <v>700</v>
      </c>
    </row>
    <row r="710" spans="24:32" s="3" customFormat="1" ht="31.5" x14ac:dyDescent="0.25">
      <c r="X710" s="267" t="s">
        <v>50</v>
      </c>
      <c r="Y710" s="246" t="s">
        <v>395</v>
      </c>
      <c r="Z710" s="247" t="s">
        <v>28</v>
      </c>
      <c r="AA710" s="247">
        <v>13</v>
      </c>
      <c r="AB710" s="296" t="s">
        <v>177</v>
      </c>
      <c r="AC710" s="248">
        <v>240</v>
      </c>
      <c r="AD710" s="283">
        <v>700</v>
      </c>
      <c r="AE710" s="283">
        <v>700</v>
      </c>
      <c r="AF710" s="283">
        <v>700</v>
      </c>
    </row>
    <row r="711" spans="24:32" s="386" customFormat="1" x14ac:dyDescent="0.25">
      <c r="X711" s="249" t="s">
        <v>181</v>
      </c>
      <c r="Y711" s="246" t="s">
        <v>395</v>
      </c>
      <c r="Z711" s="247" t="s">
        <v>28</v>
      </c>
      <c r="AA711" s="247">
        <v>13</v>
      </c>
      <c r="AB711" s="296" t="s">
        <v>182</v>
      </c>
      <c r="AC711" s="248"/>
      <c r="AD711" s="283">
        <f t="shared" ref="AD711:AF715" si="206">AD712</f>
        <v>2500</v>
      </c>
      <c r="AE711" s="283">
        <f t="shared" si="206"/>
        <v>0</v>
      </c>
      <c r="AF711" s="283">
        <f t="shared" si="206"/>
        <v>0</v>
      </c>
    </row>
    <row r="712" spans="24:32" s="386" customFormat="1" ht="31.5" x14ac:dyDescent="0.25">
      <c r="X712" s="249" t="s">
        <v>183</v>
      </c>
      <c r="Y712" s="246" t="s">
        <v>395</v>
      </c>
      <c r="Z712" s="247" t="s">
        <v>28</v>
      </c>
      <c r="AA712" s="247">
        <v>13</v>
      </c>
      <c r="AB712" s="296" t="s">
        <v>184</v>
      </c>
      <c r="AC712" s="248"/>
      <c r="AD712" s="283">
        <f t="shared" si="206"/>
        <v>2500</v>
      </c>
      <c r="AE712" s="283">
        <f t="shared" si="206"/>
        <v>0</v>
      </c>
      <c r="AF712" s="283">
        <f t="shared" si="206"/>
        <v>0</v>
      </c>
    </row>
    <row r="713" spans="24:32" s="386" customFormat="1" x14ac:dyDescent="0.25">
      <c r="X713" s="249" t="s">
        <v>187</v>
      </c>
      <c r="Y713" s="246" t="s">
        <v>395</v>
      </c>
      <c r="Z713" s="247" t="s">
        <v>28</v>
      </c>
      <c r="AA713" s="247">
        <v>13</v>
      </c>
      <c r="AB713" s="296" t="s">
        <v>188</v>
      </c>
      <c r="AC713" s="248"/>
      <c r="AD713" s="283">
        <f>AD714</f>
        <v>2500</v>
      </c>
      <c r="AE713" s="283">
        <f t="shared" si="206"/>
        <v>0</v>
      </c>
      <c r="AF713" s="283">
        <f t="shared" si="206"/>
        <v>0</v>
      </c>
    </row>
    <row r="714" spans="24:32" s="386" customFormat="1" ht="31.5" x14ac:dyDescent="0.25">
      <c r="X714" s="245" t="s">
        <v>189</v>
      </c>
      <c r="Y714" s="246" t="s">
        <v>395</v>
      </c>
      <c r="Z714" s="247" t="s">
        <v>28</v>
      </c>
      <c r="AA714" s="247">
        <v>13</v>
      </c>
      <c r="AB714" s="296" t="s">
        <v>190</v>
      </c>
      <c r="AC714" s="248"/>
      <c r="AD714" s="283">
        <f>AD715</f>
        <v>2500</v>
      </c>
      <c r="AE714" s="283">
        <f t="shared" si="206"/>
        <v>0</v>
      </c>
      <c r="AF714" s="283">
        <f t="shared" si="206"/>
        <v>0</v>
      </c>
    </row>
    <row r="715" spans="24:32" s="386" customFormat="1" x14ac:dyDescent="0.25">
      <c r="X715" s="245" t="s">
        <v>116</v>
      </c>
      <c r="Y715" s="246" t="s">
        <v>395</v>
      </c>
      <c r="Z715" s="247" t="s">
        <v>28</v>
      </c>
      <c r="AA715" s="247">
        <v>13</v>
      </c>
      <c r="AB715" s="296" t="s">
        <v>190</v>
      </c>
      <c r="AC715" s="248">
        <v>200</v>
      </c>
      <c r="AD715" s="283">
        <f>AD716</f>
        <v>2500</v>
      </c>
      <c r="AE715" s="283">
        <f t="shared" si="206"/>
        <v>0</v>
      </c>
      <c r="AF715" s="283">
        <f t="shared" si="206"/>
        <v>0</v>
      </c>
    </row>
    <row r="716" spans="24:32" s="386" customFormat="1" ht="23.25" customHeight="1" x14ac:dyDescent="0.25">
      <c r="X716" s="245" t="s">
        <v>50</v>
      </c>
      <c r="Y716" s="246" t="s">
        <v>395</v>
      </c>
      <c r="Z716" s="247" t="s">
        <v>28</v>
      </c>
      <c r="AA716" s="247">
        <v>13</v>
      </c>
      <c r="AB716" s="296" t="s">
        <v>190</v>
      </c>
      <c r="AC716" s="248">
        <v>240</v>
      </c>
      <c r="AD716" s="283">
        <v>2500</v>
      </c>
      <c r="AE716" s="283">
        <v>0</v>
      </c>
      <c r="AF716" s="283">
        <v>0</v>
      </c>
    </row>
    <row r="717" spans="24:32" s="3" customFormat="1" ht="18.75" x14ac:dyDescent="0.3">
      <c r="X717" s="311" t="s">
        <v>43</v>
      </c>
      <c r="Y717" s="241" t="s">
        <v>395</v>
      </c>
      <c r="Z717" s="258" t="s">
        <v>47</v>
      </c>
      <c r="AA717" s="305"/>
      <c r="AB717" s="306"/>
      <c r="AC717" s="274"/>
      <c r="AD717" s="244">
        <f>AD718+AD727</f>
        <v>120218</v>
      </c>
      <c r="AE717" s="244">
        <f>AE718+AE727</f>
        <v>30132.5</v>
      </c>
      <c r="AF717" s="244">
        <f>AF718+AF727</f>
        <v>28298.799999999999</v>
      </c>
    </row>
    <row r="718" spans="24:32" s="3" customFormat="1" ht="18.75" x14ac:dyDescent="0.3">
      <c r="X718" s="267" t="s">
        <v>15</v>
      </c>
      <c r="Y718" s="246" t="s">
        <v>395</v>
      </c>
      <c r="Z718" s="262" t="s">
        <v>47</v>
      </c>
      <c r="AA718" s="247" t="s">
        <v>5</v>
      </c>
      <c r="AB718" s="306"/>
      <c r="AC718" s="274"/>
      <c r="AD718" s="283">
        <f t="shared" ref="AD718:AF725" si="207">AD719</f>
        <v>823</v>
      </c>
      <c r="AE718" s="283">
        <f t="shared" si="207"/>
        <v>823</v>
      </c>
      <c r="AF718" s="283">
        <f t="shared" si="207"/>
        <v>823</v>
      </c>
    </row>
    <row r="719" spans="24:32" s="3" customFormat="1" ht="18.75" x14ac:dyDescent="0.3">
      <c r="X719" s="313" t="s">
        <v>229</v>
      </c>
      <c r="Y719" s="246" t="s">
        <v>395</v>
      </c>
      <c r="Z719" s="262" t="s">
        <v>47</v>
      </c>
      <c r="AA719" s="247" t="s">
        <v>5</v>
      </c>
      <c r="AB719" s="296" t="s">
        <v>134</v>
      </c>
      <c r="AC719" s="274"/>
      <c r="AD719" s="283">
        <f t="shared" si="207"/>
        <v>823</v>
      </c>
      <c r="AE719" s="283">
        <f t="shared" si="207"/>
        <v>823</v>
      </c>
      <c r="AF719" s="283">
        <f t="shared" si="207"/>
        <v>823</v>
      </c>
    </row>
    <row r="720" spans="24:32" s="3" customFormat="1" ht="31.5" x14ac:dyDescent="0.3">
      <c r="X720" s="316" t="s">
        <v>496</v>
      </c>
      <c r="Y720" s="246" t="s">
        <v>395</v>
      </c>
      <c r="Z720" s="262" t="s">
        <v>47</v>
      </c>
      <c r="AA720" s="247" t="s">
        <v>5</v>
      </c>
      <c r="AB720" s="296" t="s">
        <v>230</v>
      </c>
      <c r="AC720" s="274"/>
      <c r="AD720" s="283">
        <f t="shared" si="207"/>
        <v>823</v>
      </c>
      <c r="AE720" s="283">
        <f t="shared" si="207"/>
        <v>823</v>
      </c>
      <c r="AF720" s="283">
        <f t="shared" si="207"/>
        <v>823</v>
      </c>
    </row>
    <row r="721" spans="24:32" s="3" customFormat="1" ht="18.75" x14ac:dyDescent="0.3">
      <c r="X721" s="313" t="s">
        <v>497</v>
      </c>
      <c r="Y721" s="246" t="s">
        <v>395</v>
      </c>
      <c r="Z721" s="262" t="s">
        <v>47</v>
      </c>
      <c r="AA721" s="247" t="s">
        <v>5</v>
      </c>
      <c r="AB721" s="296" t="s">
        <v>231</v>
      </c>
      <c r="AC721" s="274"/>
      <c r="AD721" s="283">
        <f t="shared" si="207"/>
        <v>823</v>
      </c>
      <c r="AE721" s="283">
        <f t="shared" si="207"/>
        <v>823</v>
      </c>
      <c r="AF721" s="283">
        <f t="shared" si="207"/>
        <v>823</v>
      </c>
    </row>
    <row r="722" spans="24:32" s="3" customFormat="1" ht="31.5" x14ac:dyDescent="0.25">
      <c r="X722" s="313" t="s">
        <v>400</v>
      </c>
      <c r="Y722" s="246" t="s">
        <v>395</v>
      </c>
      <c r="Z722" s="262" t="s">
        <v>47</v>
      </c>
      <c r="AA722" s="247" t="s">
        <v>5</v>
      </c>
      <c r="AB722" s="296" t="s">
        <v>232</v>
      </c>
      <c r="AC722" s="248"/>
      <c r="AD722" s="283">
        <f>AD723+AD725</f>
        <v>823</v>
      </c>
      <c r="AE722" s="283">
        <f t="shared" ref="AE722:AF722" si="208">AE723+AE725</f>
        <v>823</v>
      </c>
      <c r="AF722" s="283">
        <f t="shared" si="208"/>
        <v>823</v>
      </c>
    </row>
    <row r="723" spans="24:32" s="3" customFormat="1" ht="47.25" x14ac:dyDescent="0.25">
      <c r="X723" s="267" t="s">
        <v>40</v>
      </c>
      <c r="Y723" s="246" t="s">
        <v>395</v>
      </c>
      <c r="Z723" s="262" t="s">
        <v>47</v>
      </c>
      <c r="AA723" s="247" t="s">
        <v>5</v>
      </c>
      <c r="AB723" s="296" t="s">
        <v>232</v>
      </c>
      <c r="AC723" s="248">
        <v>100</v>
      </c>
      <c r="AD723" s="283">
        <f>AD724</f>
        <v>314</v>
      </c>
      <c r="AE723" s="283">
        <f t="shared" ref="AE723:AF723" si="209">AE724</f>
        <v>314</v>
      </c>
      <c r="AF723" s="283">
        <f t="shared" si="209"/>
        <v>314</v>
      </c>
    </row>
    <row r="724" spans="24:32" s="3" customFormat="1" x14ac:dyDescent="0.25">
      <c r="X724" s="267" t="s">
        <v>92</v>
      </c>
      <c r="Y724" s="246" t="s">
        <v>395</v>
      </c>
      <c r="Z724" s="262" t="s">
        <v>47</v>
      </c>
      <c r="AA724" s="247" t="s">
        <v>5</v>
      </c>
      <c r="AB724" s="296" t="s">
        <v>232</v>
      </c>
      <c r="AC724" s="248">
        <v>120</v>
      </c>
      <c r="AD724" s="283">
        <v>314</v>
      </c>
      <c r="AE724" s="283">
        <v>314</v>
      </c>
      <c r="AF724" s="283">
        <v>314</v>
      </c>
    </row>
    <row r="725" spans="24:32" s="3" customFormat="1" x14ac:dyDescent="0.25">
      <c r="X725" s="267" t="s">
        <v>116</v>
      </c>
      <c r="Y725" s="246" t="s">
        <v>395</v>
      </c>
      <c r="Z725" s="262" t="s">
        <v>47</v>
      </c>
      <c r="AA725" s="247" t="s">
        <v>5</v>
      </c>
      <c r="AB725" s="296" t="s">
        <v>232</v>
      </c>
      <c r="AC725" s="272">
        <v>200</v>
      </c>
      <c r="AD725" s="283">
        <f t="shared" si="207"/>
        <v>509</v>
      </c>
      <c r="AE725" s="283">
        <f t="shared" si="207"/>
        <v>509</v>
      </c>
      <c r="AF725" s="283">
        <f t="shared" si="207"/>
        <v>509</v>
      </c>
    </row>
    <row r="726" spans="24:32" s="3" customFormat="1" ht="31.5" x14ac:dyDescent="0.25">
      <c r="X726" s="267" t="s">
        <v>50</v>
      </c>
      <c r="Y726" s="246" t="s">
        <v>395</v>
      </c>
      <c r="Z726" s="262" t="s">
        <v>47</v>
      </c>
      <c r="AA726" s="247" t="s">
        <v>5</v>
      </c>
      <c r="AB726" s="296" t="s">
        <v>232</v>
      </c>
      <c r="AC726" s="248">
        <v>240</v>
      </c>
      <c r="AD726" s="283">
        <v>509</v>
      </c>
      <c r="AE726" s="283">
        <v>509</v>
      </c>
      <c r="AF726" s="283">
        <v>509</v>
      </c>
    </row>
    <row r="727" spans="24:32" s="3" customFormat="1" ht="18.75" x14ac:dyDescent="0.3">
      <c r="X727" s="267" t="s">
        <v>89</v>
      </c>
      <c r="Y727" s="246" t="s">
        <v>395</v>
      </c>
      <c r="Z727" s="247" t="s">
        <v>47</v>
      </c>
      <c r="AA727" s="247" t="s">
        <v>22</v>
      </c>
      <c r="AB727" s="301"/>
      <c r="AC727" s="273"/>
      <c r="AD727" s="283">
        <f>AD728+AD749</f>
        <v>119395</v>
      </c>
      <c r="AE727" s="283">
        <f>AE728+AE749</f>
        <v>29309.5</v>
      </c>
      <c r="AF727" s="283">
        <f>AF728+AF749</f>
        <v>27475.8</v>
      </c>
    </row>
    <row r="728" spans="24:32" s="3" customFormat="1" ht="31.5" x14ac:dyDescent="0.25">
      <c r="X728" s="312" t="s">
        <v>218</v>
      </c>
      <c r="Y728" s="246" t="s">
        <v>395</v>
      </c>
      <c r="Z728" s="247" t="s">
        <v>47</v>
      </c>
      <c r="AA728" s="247" t="s">
        <v>22</v>
      </c>
      <c r="AB728" s="296" t="s">
        <v>219</v>
      </c>
      <c r="AC728" s="248"/>
      <c r="AD728" s="283">
        <f>AD729+AD744</f>
        <v>109515</v>
      </c>
      <c r="AE728" s="283">
        <f t="shared" ref="AE728:AF728" si="210">AE729</f>
        <v>21548</v>
      </c>
      <c r="AF728" s="283">
        <f t="shared" si="210"/>
        <v>27475.8</v>
      </c>
    </row>
    <row r="729" spans="24:32" s="3" customFormat="1" x14ac:dyDescent="0.25">
      <c r="X729" s="312" t="s">
        <v>222</v>
      </c>
      <c r="Y729" s="246" t="s">
        <v>395</v>
      </c>
      <c r="Z729" s="247" t="s">
        <v>47</v>
      </c>
      <c r="AA729" s="247" t="s">
        <v>22</v>
      </c>
      <c r="AB729" s="296" t="s">
        <v>223</v>
      </c>
      <c r="AC729" s="248"/>
      <c r="AD729" s="283">
        <f>AD737+AD733+AD730</f>
        <v>102995</v>
      </c>
      <c r="AE729" s="283">
        <f t="shared" ref="AE729:AF729" si="211">AE737+AE733+AE730</f>
        <v>21548</v>
      </c>
      <c r="AF729" s="283">
        <f t="shared" si="211"/>
        <v>27475.8</v>
      </c>
    </row>
    <row r="730" spans="24:32" s="3" customFormat="1" ht="30" customHeight="1" x14ac:dyDescent="0.25">
      <c r="X730" s="312" t="s">
        <v>757</v>
      </c>
      <c r="Y730" s="246" t="s">
        <v>395</v>
      </c>
      <c r="Z730" s="247" t="s">
        <v>47</v>
      </c>
      <c r="AA730" s="247" t="s">
        <v>22</v>
      </c>
      <c r="AB730" s="296" t="s">
        <v>758</v>
      </c>
      <c r="AC730" s="248"/>
      <c r="AD730" s="283">
        <f>AD731</f>
        <v>7800</v>
      </c>
      <c r="AE730" s="283">
        <f t="shared" ref="AE730:AF731" si="212">AE731</f>
        <v>0</v>
      </c>
      <c r="AF730" s="283">
        <f t="shared" si="212"/>
        <v>0</v>
      </c>
    </row>
    <row r="731" spans="24:32" s="3" customFormat="1" x14ac:dyDescent="0.25">
      <c r="X731" s="267" t="s">
        <v>116</v>
      </c>
      <c r="Y731" s="246" t="s">
        <v>395</v>
      </c>
      <c r="Z731" s="247" t="s">
        <v>47</v>
      </c>
      <c r="AA731" s="247" t="s">
        <v>22</v>
      </c>
      <c r="AB731" s="296" t="s">
        <v>758</v>
      </c>
      <c r="AC731" s="272">
        <v>200</v>
      </c>
      <c r="AD731" s="283">
        <f>AD732</f>
        <v>7800</v>
      </c>
      <c r="AE731" s="283">
        <f t="shared" si="212"/>
        <v>0</v>
      </c>
      <c r="AF731" s="283">
        <f t="shared" si="212"/>
        <v>0</v>
      </c>
    </row>
    <row r="732" spans="24:32" s="3" customFormat="1" ht="31.5" x14ac:dyDescent="0.25">
      <c r="X732" s="267" t="s">
        <v>50</v>
      </c>
      <c r="Y732" s="246" t="s">
        <v>395</v>
      </c>
      <c r="Z732" s="247" t="s">
        <v>47</v>
      </c>
      <c r="AA732" s="247" t="s">
        <v>22</v>
      </c>
      <c r="AB732" s="296" t="s">
        <v>758</v>
      </c>
      <c r="AC732" s="248">
        <v>240</v>
      </c>
      <c r="AD732" s="283">
        <v>7800</v>
      </c>
      <c r="AE732" s="283">
        <v>0</v>
      </c>
      <c r="AF732" s="283">
        <v>0</v>
      </c>
    </row>
    <row r="733" spans="24:32" s="3" customFormat="1" x14ac:dyDescent="0.25">
      <c r="X733" s="245" t="s">
        <v>718</v>
      </c>
      <c r="Y733" s="246" t="s">
        <v>395</v>
      </c>
      <c r="Z733" s="247" t="s">
        <v>47</v>
      </c>
      <c r="AA733" s="247" t="s">
        <v>22</v>
      </c>
      <c r="AB733" s="296" t="s">
        <v>720</v>
      </c>
      <c r="AC733" s="248"/>
      <c r="AD733" s="283">
        <f>AD734</f>
        <v>2500</v>
      </c>
      <c r="AE733" s="283">
        <f t="shared" ref="AE733:AF735" si="213">AE734</f>
        <v>0</v>
      </c>
      <c r="AF733" s="283">
        <f t="shared" si="213"/>
        <v>0</v>
      </c>
    </row>
    <row r="734" spans="24:32" s="3" customFormat="1" ht="31.5" x14ac:dyDescent="0.25">
      <c r="X734" s="245" t="s">
        <v>719</v>
      </c>
      <c r="Y734" s="246" t="s">
        <v>395</v>
      </c>
      <c r="Z734" s="247" t="s">
        <v>47</v>
      </c>
      <c r="AA734" s="247" t="s">
        <v>22</v>
      </c>
      <c r="AB734" s="296" t="s">
        <v>721</v>
      </c>
      <c r="AC734" s="248"/>
      <c r="AD734" s="283">
        <f>AD735</f>
        <v>2500</v>
      </c>
      <c r="AE734" s="283">
        <f t="shared" si="213"/>
        <v>0</v>
      </c>
      <c r="AF734" s="283">
        <f t="shared" si="213"/>
        <v>0</v>
      </c>
    </row>
    <row r="735" spans="24:32" s="3" customFormat="1" x14ac:dyDescent="0.25">
      <c r="X735" s="245" t="s">
        <v>116</v>
      </c>
      <c r="Y735" s="246" t="s">
        <v>395</v>
      </c>
      <c r="Z735" s="247" t="s">
        <v>47</v>
      </c>
      <c r="AA735" s="247" t="s">
        <v>22</v>
      </c>
      <c r="AB735" s="296" t="s">
        <v>721</v>
      </c>
      <c r="AC735" s="272">
        <v>200</v>
      </c>
      <c r="AD735" s="283">
        <f>AD736</f>
        <v>2500</v>
      </c>
      <c r="AE735" s="283">
        <f t="shared" si="213"/>
        <v>0</v>
      </c>
      <c r="AF735" s="283">
        <f t="shared" si="213"/>
        <v>0</v>
      </c>
    </row>
    <row r="736" spans="24:32" s="3" customFormat="1" ht="31.5" x14ac:dyDescent="0.25">
      <c r="X736" s="245" t="s">
        <v>50</v>
      </c>
      <c r="Y736" s="246" t="s">
        <v>395</v>
      </c>
      <c r="Z736" s="247" t="s">
        <v>47</v>
      </c>
      <c r="AA736" s="247" t="s">
        <v>22</v>
      </c>
      <c r="AB736" s="296" t="s">
        <v>721</v>
      </c>
      <c r="AC736" s="248">
        <v>240</v>
      </c>
      <c r="AD736" s="283">
        <v>2500</v>
      </c>
      <c r="AE736" s="283">
        <v>0</v>
      </c>
      <c r="AF736" s="283">
        <v>0</v>
      </c>
    </row>
    <row r="737" spans="24:32" s="3" customFormat="1" ht="31.5" x14ac:dyDescent="0.25">
      <c r="X737" s="267" t="s">
        <v>638</v>
      </c>
      <c r="Y737" s="246" t="s">
        <v>395</v>
      </c>
      <c r="Z737" s="247" t="s">
        <v>47</v>
      </c>
      <c r="AA737" s="247" t="s">
        <v>22</v>
      </c>
      <c r="AB737" s="296" t="s">
        <v>476</v>
      </c>
      <c r="AC737" s="248"/>
      <c r="AD737" s="283">
        <f>AD738+AD741</f>
        <v>92695</v>
      </c>
      <c r="AE737" s="283">
        <f t="shared" ref="AE737:AF737" si="214">AE738+AE741</f>
        <v>21548</v>
      </c>
      <c r="AF737" s="283">
        <f t="shared" si="214"/>
        <v>27475.8</v>
      </c>
    </row>
    <row r="738" spans="24:32" s="3" customFormat="1" ht="31.5" x14ac:dyDescent="0.25">
      <c r="X738" s="267" t="s">
        <v>613</v>
      </c>
      <c r="Y738" s="246" t="s">
        <v>395</v>
      </c>
      <c r="Z738" s="247" t="s">
        <v>47</v>
      </c>
      <c r="AA738" s="247" t="s">
        <v>22</v>
      </c>
      <c r="AB738" s="296" t="s">
        <v>637</v>
      </c>
      <c r="AC738" s="248"/>
      <c r="AD738" s="283">
        <f>AD739</f>
        <v>21548</v>
      </c>
      <c r="AE738" s="283">
        <f t="shared" ref="AE738:AF739" si="215">AE739</f>
        <v>21548</v>
      </c>
      <c r="AF738" s="283">
        <f t="shared" si="215"/>
        <v>27475.8</v>
      </c>
    </row>
    <row r="739" spans="24:32" s="3" customFormat="1" x14ac:dyDescent="0.25">
      <c r="X739" s="267" t="s">
        <v>116</v>
      </c>
      <c r="Y739" s="246" t="s">
        <v>395</v>
      </c>
      <c r="Z739" s="260" t="s">
        <v>47</v>
      </c>
      <c r="AA739" s="260" t="s">
        <v>22</v>
      </c>
      <c r="AB739" s="296" t="s">
        <v>637</v>
      </c>
      <c r="AC739" s="248">
        <v>200</v>
      </c>
      <c r="AD739" s="283">
        <f>AD740</f>
        <v>21548</v>
      </c>
      <c r="AE739" s="283">
        <f t="shared" si="215"/>
        <v>21548</v>
      </c>
      <c r="AF739" s="283">
        <f t="shared" si="215"/>
        <v>27475.8</v>
      </c>
    </row>
    <row r="740" spans="24:32" s="3" customFormat="1" ht="31.5" x14ac:dyDescent="0.25">
      <c r="X740" s="267" t="s">
        <v>50</v>
      </c>
      <c r="Y740" s="246" t="s">
        <v>395</v>
      </c>
      <c r="Z740" s="260" t="s">
        <v>47</v>
      </c>
      <c r="AA740" s="260" t="s">
        <v>22</v>
      </c>
      <c r="AB740" s="296" t="s">
        <v>637</v>
      </c>
      <c r="AC740" s="248">
        <v>240</v>
      </c>
      <c r="AD740" s="283">
        <v>21548</v>
      </c>
      <c r="AE740" s="283">
        <v>21548</v>
      </c>
      <c r="AF740" s="283">
        <v>27475.8</v>
      </c>
    </row>
    <row r="741" spans="24:32" s="3" customFormat="1" ht="31.5" x14ac:dyDescent="0.25">
      <c r="X741" s="312" t="s">
        <v>722</v>
      </c>
      <c r="Y741" s="246" t="s">
        <v>395</v>
      </c>
      <c r="Z741" s="247" t="s">
        <v>47</v>
      </c>
      <c r="AA741" s="247" t="s">
        <v>22</v>
      </c>
      <c r="AB741" s="296" t="s">
        <v>749</v>
      </c>
      <c r="AC741" s="248"/>
      <c r="AD741" s="283">
        <f>AD742</f>
        <v>71147</v>
      </c>
      <c r="AE741" s="283">
        <f t="shared" ref="AE741:AF742" si="216">AE742</f>
        <v>0</v>
      </c>
      <c r="AF741" s="283">
        <f t="shared" si="216"/>
        <v>0</v>
      </c>
    </row>
    <row r="742" spans="24:32" s="3" customFormat="1" x14ac:dyDescent="0.25">
      <c r="X742" s="267" t="s">
        <v>116</v>
      </c>
      <c r="Y742" s="246" t="s">
        <v>395</v>
      </c>
      <c r="Z742" s="247" t="s">
        <v>47</v>
      </c>
      <c r="AA742" s="247" t="s">
        <v>22</v>
      </c>
      <c r="AB742" s="296" t="s">
        <v>749</v>
      </c>
      <c r="AC742" s="248">
        <v>200</v>
      </c>
      <c r="AD742" s="283">
        <f>AD743</f>
        <v>71147</v>
      </c>
      <c r="AE742" s="283">
        <f t="shared" si="216"/>
        <v>0</v>
      </c>
      <c r="AF742" s="283">
        <f t="shared" si="216"/>
        <v>0</v>
      </c>
    </row>
    <row r="743" spans="24:32" s="3" customFormat="1" ht="31.5" x14ac:dyDescent="0.25">
      <c r="X743" s="267" t="s">
        <v>50</v>
      </c>
      <c r="Y743" s="246" t="s">
        <v>395</v>
      </c>
      <c r="Z743" s="247" t="s">
        <v>47</v>
      </c>
      <c r="AA743" s="247" t="s">
        <v>22</v>
      </c>
      <c r="AB743" s="296" t="s">
        <v>749</v>
      </c>
      <c r="AC743" s="248">
        <v>240</v>
      </c>
      <c r="AD743" s="283">
        <v>71147</v>
      </c>
      <c r="AE743" s="283">
        <v>0</v>
      </c>
      <c r="AF743" s="283">
        <v>0</v>
      </c>
    </row>
    <row r="744" spans="24:32" s="3" customFormat="1" x14ac:dyDescent="0.25">
      <c r="X744" s="254" t="s">
        <v>633</v>
      </c>
      <c r="Y744" s="246" t="s">
        <v>395</v>
      </c>
      <c r="Z744" s="260" t="s">
        <v>47</v>
      </c>
      <c r="AA744" s="260" t="s">
        <v>22</v>
      </c>
      <c r="AB744" s="394" t="s">
        <v>632</v>
      </c>
      <c r="AC744" s="248"/>
      <c r="AD744" s="283">
        <f>AD745</f>
        <v>6520</v>
      </c>
      <c r="AE744" s="283">
        <f t="shared" ref="AE744:AF747" si="217">AE745</f>
        <v>0</v>
      </c>
      <c r="AF744" s="283">
        <f t="shared" si="217"/>
        <v>0</v>
      </c>
    </row>
    <row r="745" spans="24:32" s="3" customFormat="1" x14ac:dyDescent="0.25">
      <c r="X745" s="245" t="s">
        <v>634</v>
      </c>
      <c r="Y745" s="246" t="s">
        <v>395</v>
      </c>
      <c r="Z745" s="247" t="s">
        <v>47</v>
      </c>
      <c r="AA745" s="247" t="s">
        <v>22</v>
      </c>
      <c r="AB745" s="394" t="s">
        <v>635</v>
      </c>
      <c r="AC745" s="248"/>
      <c r="AD745" s="283">
        <f>AD746</f>
        <v>6520</v>
      </c>
      <c r="AE745" s="283">
        <f t="shared" si="217"/>
        <v>0</v>
      </c>
      <c r="AF745" s="283">
        <f t="shared" si="217"/>
        <v>0</v>
      </c>
    </row>
    <row r="746" spans="24:32" s="3" customFormat="1" x14ac:dyDescent="0.25">
      <c r="X746" s="245" t="s">
        <v>329</v>
      </c>
      <c r="Y746" s="246" t="s">
        <v>395</v>
      </c>
      <c r="Z746" s="247" t="s">
        <v>47</v>
      </c>
      <c r="AA746" s="247" t="s">
        <v>22</v>
      </c>
      <c r="AB746" s="394" t="s">
        <v>636</v>
      </c>
      <c r="AC746" s="248"/>
      <c r="AD746" s="283">
        <f>AD747</f>
        <v>6520</v>
      </c>
      <c r="AE746" s="283">
        <f t="shared" si="217"/>
        <v>0</v>
      </c>
      <c r="AF746" s="283">
        <f t="shared" si="217"/>
        <v>0</v>
      </c>
    </row>
    <row r="747" spans="24:32" s="3" customFormat="1" x14ac:dyDescent="0.25">
      <c r="X747" s="267" t="s">
        <v>116</v>
      </c>
      <c r="Y747" s="246" t="s">
        <v>395</v>
      </c>
      <c r="Z747" s="247" t="s">
        <v>47</v>
      </c>
      <c r="AA747" s="247" t="s">
        <v>22</v>
      </c>
      <c r="AB747" s="394" t="s">
        <v>636</v>
      </c>
      <c r="AC747" s="248">
        <v>200</v>
      </c>
      <c r="AD747" s="283">
        <f>AD748</f>
        <v>6520</v>
      </c>
      <c r="AE747" s="283">
        <f t="shared" si="217"/>
        <v>0</v>
      </c>
      <c r="AF747" s="283">
        <f t="shared" si="217"/>
        <v>0</v>
      </c>
    </row>
    <row r="748" spans="24:32" s="3" customFormat="1" ht="22.5" customHeight="1" x14ac:dyDescent="0.25">
      <c r="X748" s="267" t="s">
        <v>50</v>
      </c>
      <c r="Y748" s="246" t="s">
        <v>395</v>
      </c>
      <c r="Z748" s="247" t="s">
        <v>47</v>
      </c>
      <c r="AA748" s="247" t="s">
        <v>22</v>
      </c>
      <c r="AB748" s="394" t="s">
        <v>636</v>
      </c>
      <c r="AC748" s="248">
        <v>240</v>
      </c>
      <c r="AD748" s="283">
        <v>6520</v>
      </c>
      <c r="AE748" s="283">
        <v>0</v>
      </c>
      <c r="AF748" s="283">
        <v>0</v>
      </c>
    </row>
    <row r="749" spans="24:32" s="3" customFormat="1" x14ac:dyDescent="0.25">
      <c r="X749" s="311" t="s">
        <v>688</v>
      </c>
      <c r="Y749" s="246" t="s">
        <v>395</v>
      </c>
      <c r="Z749" s="260" t="s">
        <v>47</v>
      </c>
      <c r="AA749" s="260" t="s">
        <v>22</v>
      </c>
      <c r="AB749" s="296" t="s">
        <v>683</v>
      </c>
      <c r="AC749" s="248"/>
      <c r="AD749" s="283">
        <f>AD750</f>
        <v>9880</v>
      </c>
      <c r="AE749" s="283">
        <f>AE750</f>
        <v>7761.5</v>
      </c>
      <c r="AF749" s="283">
        <f>AF750</f>
        <v>0</v>
      </c>
    </row>
    <row r="750" spans="24:32" s="3" customFormat="1" ht="31.5" x14ac:dyDescent="0.25">
      <c r="X750" s="267" t="s">
        <v>511</v>
      </c>
      <c r="Y750" s="246" t="s">
        <v>395</v>
      </c>
      <c r="Z750" s="260" t="s">
        <v>47</v>
      </c>
      <c r="AA750" s="260" t="s">
        <v>22</v>
      </c>
      <c r="AB750" s="296" t="s">
        <v>684</v>
      </c>
      <c r="AC750" s="261"/>
      <c r="AD750" s="283">
        <f>AD751</f>
        <v>9880</v>
      </c>
      <c r="AE750" s="283">
        <f t="shared" ref="AE750:AF751" si="218">AE751</f>
        <v>7761.5</v>
      </c>
      <c r="AF750" s="283">
        <f t="shared" si="218"/>
        <v>0</v>
      </c>
    </row>
    <row r="751" spans="24:32" s="3" customFormat="1" ht="31.5" x14ac:dyDescent="0.25">
      <c r="X751" s="267" t="s">
        <v>687</v>
      </c>
      <c r="Y751" s="246" t="s">
        <v>395</v>
      </c>
      <c r="Z751" s="260" t="s">
        <v>47</v>
      </c>
      <c r="AA751" s="260" t="s">
        <v>22</v>
      </c>
      <c r="AB751" s="296" t="s">
        <v>685</v>
      </c>
      <c r="AC751" s="248"/>
      <c r="AD751" s="283">
        <f>AD752</f>
        <v>9880</v>
      </c>
      <c r="AE751" s="283">
        <f t="shared" si="218"/>
        <v>7761.5</v>
      </c>
      <c r="AF751" s="283">
        <f t="shared" si="218"/>
        <v>0</v>
      </c>
    </row>
    <row r="752" spans="24:32" s="3" customFormat="1" x14ac:dyDescent="0.25">
      <c r="X752" s="267" t="s">
        <v>415</v>
      </c>
      <c r="Y752" s="246" t="s">
        <v>395</v>
      </c>
      <c r="Z752" s="260" t="s">
        <v>47</v>
      </c>
      <c r="AA752" s="260" t="s">
        <v>22</v>
      </c>
      <c r="AB752" s="296" t="s">
        <v>695</v>
      </c>
      <c r="AC752" s="253"/>
      <c r="AD752" s="283">
        <f t="shared" ref="AD752:AF753" si="219">AD753</f>
        <v>9880</v>
      </c>
      <c r="AE752" s="283">
        <f t="shared" si="219"/>
        <v>7761.5</v>
      </c>
      <c r="AF752" s="283">
        <f t="shared" si="219"/>
        <v>0</v>
      </c>
    </row>
    <row r="753" spans="24:32" s="3" customFormat="1" x14ac:dyDescent="0.25">
      <c r="X753" s="267" t="s">
        <v>116</v>
      </c>
      <c r="Y753" s="246" t="s">
        <v>395</v>
      </c>
      <c r="Z753" s="260" t="s">
        <v>47</v>
      </c>
      <c r="AA753" s="260" t="s">
        <v>22</v>
      </c>
      <c r="AB753" s="296" t="s">
        <v>695</v>
      </c>
      <c r="AC753" s="285" t="s">
        <v>36</v>
      </c>
      <c r="AD753" s="283">
        <f t="shared" si="219"/>
        <v>9880</v>
      </c>
      <c r="AE753" s="283">
        <f t="shared" si="219"/>
        <v>7761.5</v>
      </c>
      <c r="AF753" s="283">
        <f t="shared" si="219"/>
        <v>0</v>
      </c>
    </row>
    <row r="754" spans="24:32" s="3" customFormat="1" ht="31.5" x14ac:dyDescent="0.25">
      <c r="X754" s="267" t="s">
        <v>50</v>
      </c>
      <c r="Y754" s="246" t="s">
        <v>395</v>
      </c>
      <c r="Z754" s="260" t="s">
        <v>47</v>
      </c>
      <c r="AA754" s="260" t="s">
        <v>22</v>
      </c>
      <c r="AB754" s="296" t="s">
        <v>695</v>
      </c>
      <c r="AC754" s="285" t="s">
        <v>63</v>
      </c>
      <c r="AD754" s="283">
        <v>9880</v>
      </c>
      <c r="AE754" s="283">
        <v>7761.5</v>
      </c>
      <c r="AF754" s="283">
        <v>0</v>
      </c>
    </row>
    <row r="755" spans="24:32" s="3" customFormat="1" x14ac:dyDescent="0.25">
      <c r="X755" s="311" t="s">
        <v>3</v>
      </c>
      <c r="Y755" s="241" t="s">
        <v>395</v>
      </c>
      <c r="Z755" s="258" t="s">
        <v>5</v>
      </c>
      <c r="AA755" s="258"/>
      <c r="AB755" s="293"/>
      <c r="AC755" s="264"/>
      <c r="AD755" s="244">
        <f>AD802+AD845+AD756</f>
        <v>1165135</v>
      </c>
      <c r="AE755" s="244">
        <f>AE802+AE845+AE756</f>
        <v>1258054.7</v>
      </c>
      <c r="AF755" s="244">
        <f>AF802+AF845+AF756</f>
        <v>619510.70000000007</v>
      </c>
    </row>
    <row r="756" spans="24:32" s="3" customFormat="1" x14ac:dyDescent="0.25">
      <c r="X756" s="267" t="s">
        <v>308</v>
      </c>
      <c r="Y756" s="246" t="s">
        <v>395</v>
      </c>
      <c r="Z756" s="247" t="s">
        <v>5</v>
      </c>
      <c r="AA756" s="247" t="s">
        <v>29</v>
      </c>
      <c r="AB756" s="265"/>
      <c r="AC756" s="261"/>
      <c r="AD756" s="283">
        <f>AD757</f>
        <v>539682.80000000005</v>
      </c>
      <c r="AE756" s="283">
        <f t="shared" ref="AE756:AF756" si="220">AE757</f>
        <v>418220.2</v>
      </c>
      <c r="AF756" s="283">
        <f t="shared" si="220"/>
        <v>7843</v>
      </c>
    </row>
    <row r="757" spans="24:32" s="3" customFormat="1" ht="31.5" x14ac:dyDescent="0.25">
      <c r="X757" s="267" t="s">
        <v>751</v>
      </c>
      <c r="Y757" s="246" t="s">
        <v>395</v>
      </c>
      <c r="Z757" s="247" t="s">
        <v>5</v>
      </c>
      <c r="AA757" s="247" t="s">
        <v>29</v>
      </c>
      <c r="AB757" s="296" t="s">
        <v>107</v>
      </c>
      <c r="AC757" s="261"/>
      <c r="AD757" s="283">
        <f>AD758+AD797</f>
        <v>539682.80000000005</v>
      </c>
      <c r="AE757" s="283">
        <f>AE758+AE797</f>
        <v>418220.2</v>
      </c>
      <c r="AF757" s="283">
        <f>AF758+AF797</f>
        <v>7843</v>
      </c>
    </row>
    <row r="758" spans="24:32" s="3" customFormat="1" x14ac:dyDescent="0.25">
      <c r="X758" s="267" t="s">
        <v>500</v>
      </c>
      <c r="Y758" s="246" t="s">
        <v>395</v>
      </c>
      <c r="Z758" s="247" t="s">
        <v>5</v>
      </c>
      <c r="AA758" s="247" t="s">
        <v>29</v>
      </c>
      <c r="AB758" s="296" t="s">
        <v>371</v>
      </c>
      <c r="AC758" s="261"/>
      <c r="AD758" s="283">
        <f>AD759+AD783+AD793</f>
        <v>518623.80000000005</v>
      </c>
      <c r="AE758" s="283">
        <f>AE759+AE783+AE793</f>
        <v>418220.2</v>
      </c>
      <c r="AF758" s="283">
        <f>AF759+AF783+AF793</f>
        <v>7843</v>
      </c>
    </row>
    <row r="759" spans="24:32" s="3" customFormat="1" ht="31.5" x14ac:dyDescent="0.25">
      <c r="X759" s="267" t="s">
        <v>542</v>
      </c>
      <c r="Y759" s="246" t="s">
        <v>395</v>
      </c>
      <c r="Z759" s="247" t="s">
        <v>5</v>
      </c>
      <c r="AA759" s="247" t="s">
        <v>29</v>
      </c>
      <c r="AB759" s="307" t="s">
        <v>416</v>
      </c>
      <c r="AC759" s="261"/>
      <c r="AD759" s="283">
        <f>AD8010+AD780+AD767+AD770+AD763+AD760</f>
        <v>445987.60000000003</v>
      </c>
      <c r="AE759" s="283">
        <f>AE8010+AE780+AE767+AE770+AE763+AE760</f>
        <v>411226.7</v>
      </c>
      <c r="AF759" s="283">
        <f>AF8010+AF780+AF767+AF770+AF763+AF760</f>
        <v>7015.5</v>
      </c>
    </row>
    <row r="760" spans="24:32" s="3" customFormat="1" ht="31.5" x14ac:dyDescent="0.25">
      <c r="X760" s="267" t="s">
        <v>755</v>
      </c>
      <c r="Y760" s="246" t="s">
        <v>395</v>
      </c>
      <c r="Z760" s="247" t="s">
        <v>5</v>
      </c>
      <c r="AA760" s="247" t="s">
        <v>29</v>
      </c>
      <c r="AB760" s="307" t="s">
        <v>756</v>
      </c>
      <c r="AC760" s="261"/>
      <c r="AD760" s="283">
        <f>AD761</f>
        <v>6188</v>
      </c>
      <c r="AE760" s="283">
        <f t="shared" ref="AE760:AF760" si="221">AE761</f>
        <v>6188</v>
      </c>
      <c r="AF760" s="283">
        <f t="shared" si="221"/>
        <v>6188</v>
      </c>
    </row>
    <row r="761" spans="24:32" s="3" customFormat="1" x14ac:dyDescent="0.25">
      <c r="X761" s="267" t="s">
        <v>116</v>
      </c>
      <c r="Y761" s="246" t="s">
        <v>395</v>
      </c>
      <c r="Z761" s="247" t="s">
        <v>5</v>
      </c>
      <c r="AA761" s="247" t="s">
        <v>29</v>
      </c>
      <c r="AB761" s="307" t="s">
        <v>756</v>
      </c>
      <c r="AC761" s="261" t="s">
        <v>36</v>
      </c>
      <c r="AD761" s="283">
        <f>AD762</f>
        <v>6188</v>
      </c>
      <c r="AE761" s="283">
        <f t="shared" ref="AE761:AF761" si="222">AE762</f>
        <v>6188</v>
      </c>
      <c r="AF761" s="283">
        <f t="shared" si="222"/>
        <v>6188</v>
      </c>
    </row>
    <row r="762" spans="24:32" s="3" customFormat="1" ht="31.5" x14ac:dyDescent="0.25">
      <c r="X762" s="267" t="s">
        <v>50</v>
      </c>
      <c r="Y762" s="246" t="s">
        <v>395</v>
      </c>
      <c r="Z762" s="247" t="s">
        <v>5</v>
      </c>
      <c r="AA762" s="247" t="s">
        <v>29</v>
      </c>
      <c r="AB762" s="307" t="s">
        <v>756</v>
      </c>
      <c r="AC762" s="261" t="s">
        <v>63</v>
      </c>
      <c r="AD762" s="283">
        <v>6188</v>
      </c>
      <c r="AE762" s="283">
        <v>6188</v>
      </c>
      <c r="AF762" s="283">
        <v>6188</v>
      </c>
    </row>
    <row r="763" spans="24:32" s="3" customFormat="1" ht="31.5" x14ac:dyDescent="0.25">
      <c r="X763" s="267" t="s">
        <v>746</v>
      </c>
      <c r="Y763" s="246" t="s">
        <v>395</v>
      </c>
      <c r="Z763" s="247" t="s">
        <v>5</v>
      </c>
      <c r="AA763" s="247" t="s">
        <v>29</v>
      </c>
      <c r="AB763" s="307" t="s">
        <v>745</v>
      </c>
      <c r="AC763" s="261"/>
      <c r="AD763" s="283">
        <f>AD764</f>
        <v>954</v>
      </c>
      <c r="AE763" s="283">
        <f t="shared" ref="AE763:AF764" si="223">AE764</f>
        <v>799</v>
      </c>
      <c r="AF763" s="283">
        <f t="shared" si="223"/>
        <v>827.5</v>
      </c>
    </row>
    <row r="764" spans="24:32" s="3" customFormat="1" x14ac:dyDescent="0.25">
      <c r="X764" s="267" t="s">
        <v>116</v>
      </c>
      <c r="Y764" s="246" t="s">
        <v>395</v>
      </c>
      <c r="Z764" s="247" t="s">
        <v>5</v>
      </c>
      <c r="AA764" s="247" t="s">
        <v>29</v>
      </c>
      <c r="AB764" s="307" t="s">
        <v>745</v>
      </c>
      <c r="AC764" s="261" t="s">
        <v>36</v>
      </c>
      <c r="AD764" s="283">
        <f>AD765</f>
        <v>954</v>
      </c>
      <c r="AE764" s="283">
        <f t="shared" si="223"/>
        <v>799</v>
      </c>
      <c r="AF764" s="283">
        <f t="shared" si="223"/>
        <v>827.5</v>
      </c>
    </row>
    <row r="765" spans="24:32" s="3" customFormat="1" ht="31.5" x14ac:dyDescent="0.25">
      <c r="X765" s="267" t="s">
        <v>50</v>
      </c>
      <c r="Y765" s="246" t="s">
        <v>395</v>
      </c>
      <c r="Z765" s="247" t="s">
        <v>5</v>
      </c>
      <c r="AA765" s="247" t="s">
        <v>29</v>
      </c>
      <c r="AB765" s="307" t="s">
        <v>745</v>
      </c>
      <c r="AC765" s="261" t="s">
        <v>63</v>
      </c>
      <c r="AD765" s="283">
        <v>954</v>
      </c>
      <c r="AE765" s="283">
        <v>799</v>
      </c>
      <c r="AF765" s="283">
        <v>827.5</v>
      </c>
    </row>
    <row r="766" spans="24:32" s="3" customFormat="1" x14ac:dyDescent="0.25">
      <c r="X766" s="267" t="s">
        <v>517</v>
      </c>
      <c r="Y766" s="246" t="s">
        <v>395</v>
      </c>
      <c r="Z766" s="247" t="s">
        <v>5</v>
      </c>
      <c r="AA766" s="247" t="s">
        <v>29</v>
      </c>
      <c r="AB766" s="307" t="s">
        <v>589</v>
      </c>
      <c r="AC766" s="261"/>
      <c r="AD766" s="283">
        <f>AD767</f>
        <v>85557</v>
      </c>
      <c r="AE766" s="283">
        <f t="shared" ref="AE766:AF766" si="224">AE767</f>
        <v>0</v>
      </c>
      <c r="AF766" s="283">
        <f t="shared" si="224"/>
        <v>0</v>
      </c>
    </row>
    <row r="767" spans="24:32" s="3" customFormat="1" ht="31.5" x14ac:dyDescent="0.25">
      <c r="X767" s="267" t="s">
        <v>644</v>
      </c>
      <c r="Y767" s="246" t="s">
        <v>395</v>
      </c>
      <c r="Z767" s="247" t="s">
        <v>5</v>
      </c>
      <c r="AA767" s="247" t="s">
        <v>29</v>
      </c>
      <c r="AB767" s="307" t="s">
        <v>643</v>
      </c>
      <c r="AC767" s="261"/>
      <c r="AD767" s="283">
        <f t="shared" ref="AD767:AF768" si="225">AD768</f>
        <v>85557</v>
      </c>
      <c r="AE767" s="283">
        <f t="shared" si="225"/>
        <v>0</v>
      </c>
      <c r="AF767" s="283">
        <f t="shared" si="225"/>
        <v>0</v>
      </c>
    </row>
    <row r="768" spans="24:32" s="3" customFormat="1" x14ac:dyDescent="0.25">
      <c r="X768" s="267" t="s">
        <v>396</v>
      </c>
      <c r="Y768" s="246" t="s">
        <v>395</v>
      </c>
      <c r="Z768" s="247" t="s">
        <v>5</v>
      </c>
      <c r="AA768" s="247" t="s">
        <v>29</v>
      </c>
      <c r="AB768" s="307" t="s">
        <v>643</v>
      </c>
      <c r="AC768" s="261" t="s">
        <v>146</v>
      </c>
      <c r="AD768" s="283">
        <f t="shared" si="225"/>
        <v>85557</v>
      </c>
      <c r="AE768" s="283">
        <f t="shared" si="225"/>
        <v>0</v>
      </c>
      <c r="AF768" s="283">
        <f t="shared" si="225"/>
        <v>0</v>
      </c>
    </row>
    <row r="769" spans="24:32" s="3" customFormat="1" x14ac:dyDescent="0.25">
      <c r="X769" s="267" t="s">
        <v>9</v>
      </c>
      <c r="Y769" s="246" t="s">
        <v>395</v>
      </c>
      <c r="Z769" s="247" t="s">
        <v>5</v>
      </c>
      <c r="AA769" s="247" t="s">
        <v>29</v>
      </c>
      <c r="AB769" s="307" t="s">
        <v>643</v>
      </c>
      <c r="AC769" s="261" t="s">
        <v>147</v>
      </c>
      <c r="AD769" s="283">
        <f>69985.6+15571.4</f>
        <v>85557</v>
      </c>
      <c r="AE769" s="283">
        <v>0</v>
      </c>
      <c r="AF769" s="283">
        <v>0</v>
      </c>
    </row>
    <row r="770" spans="24:32" s="3" customFormat="1" ht="31.5" x14ac:dyDescent="0.25">
      <c r="X770" s="267" t="s">
        <v>593</v>
      </c>
      <c r="Y770" s="246" t="s">
        <v>395</v>
      </c>
      <c r="Z770" s="247" t="s">
        <v>5</v>
      </c>
      <c r="AA770" s="247" t="s">
        <v>29</v>
      </c>
      <c r="AB770" s="307" t="s">
        <v>592</v>
      </c>
      <c r="AC770" s="261"/>
      <c r="AD770" s="283">
        <f>AD771+AD774+AD777</f>
        <v>132216.79999999999</v>
      </c>
      <c r="AE770" s="283">
        <f t="shared" ref="AE770:AF770" si="226">AE771+AE774</f>
        <v>404239.7</v>
      </c>
      <c r="AF770" s="283">
        <f t="shared" si="226"/>
        <v>0</v>
      </c>
    </row>
    <row r="771" spans="24:32" s="3" customFormat="1" ht="47.25" x14ac:dyDescent="0.25">
      <c r="X771" s="267" t="s">
        <v>641</v>
      </c>
      <c r="Y771" s="246" t="s">
        <v>395</v>
      </c>
      <c r="Z771" s="247" t="s">
        <v>5</v>
      </c>
      <c r="AA771" s="247" t="s">
        <v>29</v>
      </c>
      <c r="AB771" s="307" t="s">
        <v>639</v>
      </c>
      <c r="AC771" s="261"/>
      <c r="AD771" s="283">
        <f>AD772</f>
        <v>2574.1</v>
      </c>
      <c r="AE771" s="283">
        <f t="shared" ref="AE771:AF771" si="227">AE772</f>
        <v>169030.1</v>
      </c>
      <c r="AF771" s="283">
        <f t="shared" si="227"/>
        <v>0</v>
      </c>
    </row>
    <row r="772" spans="24:32" s="3" customFormat="1" x14ac:dyDescent="0.25">
      <c r="X772" s="267" t="s">
        <v>396</v>
      </c>
      <c r="Y772" s="246" t="s">
        <v>395</v>
      </c>
      <c r="Z772" s="247" t="s">
        <v>5</v>
      </c>
      <c r="AA772" s="247" t="s">
        <v>29</v>
      </c>
      <c r="AB772" s="307" t="s">
        <v>639</v>
      </c>
      <c r="AC772" s="261" t="s">
        <v>146</v>
      </c>
      <c r="AD772" s="283">
        <f t="shared" ref="AD772:AF772" si="228">AD773</f>
        <v>2574.1</v>
      </c>
      <c r="AE772" s="283">
        <f t="shared" si="228"/>
        <v>169030.1</v>
      </c>
      <c r="AF772" s="283">
        <f t="shared" si="228"/>
        <v>0</v>
      </c>
    </row>
    <row r="773" spans="24:32" s="3" customFormat="1" x14ac:dyDescent="0.25">
      <c r="X773" s="267" t="s">
        <v>9</v>
      </c>
      <c r="Y773" s="246" t="s">
        <v>395</v>
      </c>
      <c r="Z773" s="247" t="s">
        <v>5</v>
      </c>
      <c r="AA773" s="247" t="s">
        <v>29</v>
      </c>
      <c r="AB773" s="307" t="s">
        <v>639</v>
      </c>
      <c r="AC773" s="261" t="s">
        <v>147</v>
      </c>
      <c r="AD773" s="283">
        <f>2105.6+468.5</f>
        <v>2574.1</v>
      </c>
      <c r="AE773" s="283">
        <f>138266.6+30763.5</f>
        <v>169030.1</v>
      </c>
      <c r="AF773" s="283">
        <v>0</v>
      </c>
    </row>
    <row r="774" spans="24:32" s="3" customFormat="1" ht="47.25" x14ac:dyDescent="0.25">
      <c r="X774" s="267" t="s">
        <v>642</v>
      </c>
      <c r="Y774" s="246" t="s">
        <v>395</v>
      </c>
      <c r="Z774" s="247" t="s">
        <v>5</v>
      </c>
      <c r="AA774" s="247" t="s">
        <v>29</v>
      </c>
      <c r="AB774" s="307" t="s">
        <v>640</v>
      </c>
      <c r="AC774" s="261"/>
      <c r="AD774" s="283">
        <f>AD775</f>
        <v>6030.9</v>
      </c>
      <c r="AE774" s="283">
        <f t="shared" ref="AE774:AF775" si="229">AE775</f>
        <v>235209.60000000001</v>
      </c>
      <c r="AF774" s="283">
        <f t="shared" si="229"/>
        <v>0</v>
      </c>
    </row>
    <row r="775" spans="24:32" s="3" customFormat="1" x14ac:dyDescent="0.25">
      <c r="X775" s="267" t="s">
        <v>396</v>
      </c>
      <c r="Y775" s="246" t="s">
        <v>395</v>
      </c>
      <c r="Z775" s="247" t="s">
        <v>5</v>
      </c>
      <c r="AA775" s="247" t="s">
        <v>29</v>
      </c>
      <c r="AB775" s="307" t="s">
        <v>640</v>
      </c>
      <c r="AC775" s="261" t="s">
        <v>146</v>
      </c>
      <c r="AD775" s="283">
        <f>AD776</f>
        <v>6030.9</v>
      </c>
      <c r="AE775" s="283">
        <f t="shared" si="229"/>
        <v>235209.60000000001</v>
      </c>
      <c r="AF775" s="283">
        <f t="shared" si="229"/>
        <v>0</v>
      </c>
    </row>
    <row r="776" spans="24:32" s="3" customFormat="1" x14ac:dyDescent="0.25">
      <c r="X776" s="267" t="s">
        <v>9</v>
      </c>
      <c r="Y776" s="246" t="s">
        <v>395</v>
      </c>
      <c r="Z776" s="247" t="s">
        <v>5</v>
      </c>
      <c r="AA776" s="247" t="s">
        <v>29</v>
      </c>
      <c r="AB776" s="307" t="s">
        <v>640</v>
      </c>
      <c r="AC776" s="261" t="s">
        <v>147</v>
      </c>
      <c r="AD776" s="283">
        <f>4933.3+1097.6</f>
        <v>6030.9</v>
      </c>
      <c r="AE776" s="283">
        <f>192401.5+42808.1</f>
        <v>235209.60000000001</v>
      </c>
      <c r="AF776" s="283">
        <v>0</v>
      </c>
    </row>
    <row r="777" spans="24:32" s="3" customFormat="1" ht="47.25" x14ac:dyDescent="0.25">
      <c r="X777" s="267" t="s">
        <v>689</v>
      </c>
      <c r="Y777" s="246" t="s">
        <v>395</v>
      </c>
      <c r="Z777" s="247" t="s">
        <v>5</v>
      </c>
      <c r="AA777" s="247" t="s">
        <v>29</v>
      </c>
      <c r="AB777" s="307" t="s">
        <v>690</v>
      </c>
      <c r="AC777" s="261"/>
      <c r="AD777" s="283">
        <f>AD778</f>
        <v>123611.8</v>
      </c>
      <c r="AE777" s="283">
        <f t="shared" ref="AE777:AF777" si="230">AE778</f>
        <v>0</v>
      </c>
      <c r="AF777" s="283">
        <f t="shared" si="230"/>
        <v>0</v>
      </c>
    </row>
    <row r="778" spans="24:32" s="3" customFormat="1" x14ac:dyDescent="0.25">
      <c r="X778" s="267" t="s">
        <v>396</v>
      </c>
      <c r="Y778" s="246" t="s">
        <v>395</v>
      </c>
      <c r="Z778" s="247" t="s">
        <v>5</v>
      </c>
      <c r="AA778" s="247" t="s">
        <v>29</v>
      </c>
      <c r="AB778" s="307" t="s">
        <v>690</v>
      </c>
      <c r="AC778" s="261" t="s">
        <v>146</v>
      </c>
      <c r="AD778" s="283">
        <f>AD779</f>
        <v>123611.8</v>
      </c>
      <c r="AE778" s="283">
        <f t="shared" ref="AE778:AF778" si="231">AE779</f>
        <v>0</v>
      </c>
      <c r="AF778" s="283">
        <f t="shared" si="231"/>
        <v>0</v>
      </c>
    </row>
    <row r="779" spans="24:32" s="3" customFormat="1" x14ac:dyDescent="0.25">
      <c r="X779" s="267" t="s">
        <v>9</v>
      </c>
      <c r="Y779" s="246" t="s">
        <v>395</v>
      </c>
      <c r="Z779" s="247" t="s">
        <v>5</v>
      </c>
      <c r="AA779" s="247" t="s">
        <v>29</v>
      </c>
      <c r="AB779" s="307" t="s">
        <v>690</v>
      </c>
      <c r="AC779" s="261" t="s">
        <v>147</v>
      </c>
      <c r="AD779" s="283">
        <f>101485.3+22126.5</f>
        <v>123611.8</v>
      </c>
      <c r="AE779" s="283">
        <v>0</v>
      </c>
      <c r="AF779" s="283">
        <v>0</v>
      </c>
    </row>
    <row r="780" spans="24:32" s="3" customFormat="1" x14ac:dyDescent="0.25">
      <c r="X780" s="267" t="s">
        <v>583</v>
      </c>
      <c r="Y780" s="246" t="s">
        <v>395</v>
      </c>
      <c r="Z780" s="247" t="s">
        <v>5</v>
      </c>
      <c r="AA780" s="247" t="s">
        <v>29</v>
      </c>
      <c r="AB780" s="307" t="s">
        <v>587</v>
      </c>
      <c r="AC780" s="261"/>
      <c r="AD780" s="283">
        <f t="shared" ref="AD780:AF781" si="232">AD781</f>
        <v>221071.80000000002</v>
      </c>
      <c r="AE780" s="283">
        <f t="shared" si="232"/>
        <v>0</v>
      </c>
      <c r="AF780" s="283">
        <f t="shared" si="232"/>
        <v>0</v>
      </c>
    </row>
    <row r="781" spans="24:32" s="3" customFormat="1" x14ac:dyDescent="0.25">
      <c r="X781" s="267" t="s">
        <v>116</v>
      </c>
      <c r="Y781" s="246" t="s">
        <v>395</v>
      </c>
      <c r="Z781" s="247" t="s">
        <v>5</v>
      </c>
      <c r="AA781" s="247" t="s">
        <v>29</v>
      </c>
      <c r="AB781" s="307" t="s">
        <v>587</v>
      </c>
      <c r="AC781" s="261" t="s">
        <v>36</v>
      </c>
      <c r="AD781" s="283">
        <f t="shared" si="232"/>
        <v>221071.80000000002</v>
      </c>
      <c r="AE781" s="283">
        <f t="shared" si="232"/>
        <v>0</v>
      </c>
      <c r="AF781" s="283">
        <f t="shared" si="232"/>
        <v>0</v>
      </c>
    </row>
    <row r="782" spans="24:32" s="3" customFormat="1" ht="31.5" x14ac:dyDescent="0.25">
      <c r="X782" s="267" t="s">
        <v>50</v>
      </c>
      <c r="Y782" s="246" t="s">
        <v>395</v>
      </c>
      <c r="Z782" s="247" t="s">
        <v>5</v>
      </c>
      <c r="AA782" s="247" t="s">
        <v>29</v>
      </c>
      <c r="AB782" s="307" t="s">
        <v>587</v>
      </c>
      <c r="AC782" s="261" t="s">
        <v>63</v>
      </c>
      <c r="AD782" s="283">
        <f>180836.7+40235.1</f>
        <v>221071.80000000002</v>
      </c>
      <c r="AE782" s="282">
        <v>0</v>
      </c>
      <c r="AF782" s="282">
        <v>0</v>
      </c>
    </row>
    <row r="783" spans="24:32" s="3" customFormat="1" ht="36.75" customHeight="1" x14ac:dyDescent="0.25">
      <c r="X783" s="267" t="s">
        <v>759</v>
      </c>
      <c r="Y783" s="246" t="s">
        <v>395</v>
      </c>
      <c r="Z783" s="247" t="s">
        <v>5</v>
      </c>
      <c r="AA783" s="247" t="s">
        <v>29</v>
      </c>
      <c r="AB783" s="296" t="s">
        <v>576</v>
      </c>
      <c r="AC783" s="261"/>
      <c r="AD783" s="283">
        <f>AD790+AD787+AD784</f>
        <v>70136.2</v>
      </c>
      <c r="AE783" s="283">
        <f t="shared" ref="AE783:AF783" si="233">AE790+AE787+AE784</f>
        <v>6993.5</v>
      </c>
      <c r="AF783" s="283">
        <f t="shared" si="233"/>
        <v>827.5</v>
      </c>
    </row>
    <row r="784" spans="24:32" s="3" customFormat="1" ht="31.5" x14ac:dyDescent="0.25">
      <c r="X784" s="267" t="s">
        <v>744</v>
      </c>
      <c r="Y784" s="246" t="s">
        <v>395</v>
      </c>
      <c r="Z784" s="247" t="s">
        <v>5</v>
      </c>
      <c r="AA784" s="247" t="s">
        <v>29</v>
      </c>
      <c r="AB784" s="296" t="s">
        <v>743</v>
      </c>
      <c r="AC784" s="261"/>
      <c r="AD784" s="283">
        <f>AD785</f>
        <v>954</v>
      </c>
      <c r="AE784" s="283">
        <f t="shared" ref="AE784:AF785" si="234">AE785</f>
        <v>798.5</v>
      </c>
      <c r="AF784" s="283">
        <f t="shared" si="234"/>
        <v>827.5</v>
      </c>
    </row>
    <row r="785" spans="24:32" s="3" customFormat="1" x14ac:dyDescent="0.25">
      <c r="X785" s="267" t="s">
        <v>116</v>
      </c>
      <c r="Y785" s="246" t="s">
        <v>395</v>
      </c>
      <c r="Z785" s="247" t="s">
        <v>5</v>
      </c>
      <c r="AA785" s="247" t="s">
        <v>29</v>
      </c>
      <c r="AB785" s="296" t="s">
        <v>743</v>
      </c>
      <c r="AC785" s="261" t="s">
        <v>36</v>
      </c>
      <c r="AD785" s="283">
        <f>AD786</f>
        <v>954</v>
      </c>
      <c r="AE785" s="283">
        <f t="shared" si="234"/>
        <v>798.5</v>
      </c>
      <c r="AF785" s="283">
        <f t="shared" si="234"/>
        <v>827.5</v>
      </c>
    </row>
    <row r="786" spans="24:32" s="3" customFormat="1" ht="31.5" x14ac:dyDescent="0.25">
      <c r="X786" s="267" t="s">
        <v>50</v>
      </c>
      <c r="Y786" s="246" t="s">
        <v>395</v>
      </c>
      <c r="Z786" s="247" t="s">
        <v>5</v>
      </c>
      <c r="AA786" s="247" t="s">
        <v>29</v>
      </c>
      <c r="AB786" s="296" t="s">
        <v>743</v>
      </c>
      <c r="AC786" s="261" t="s">
        <v>63</v>
      </c>
      <c r="AD786" s="283">
        <v>954</v>
      </c>
      <c r="AE786" s="283">
        <v>798.5</v>
      </c>
      <c r="AF786" s="283">
        <v>827.5</v>
      </c>
    </row>
    <row r="787" spans="24:32" s="3" customFormat="1" x14ac:dyDescent="0.25">
      <c r="X787" s="267" t="s">
        <v>680</v>
      </c>
      <c r="Y787" s="246" t="s">
        <v>395</v>
      </c>
      <c r="Z787" s="247" t="s">
        <v>5</v>
      </c>
      <c r="AA787" s="247" t="s">
        <v>29</v>
      </c>
      <c r="AB787" s="307" t="s">
        <v>679</v>
      </c>
      <c r="AC787" s="261"/>
      <c r="AD787" s="283">
        <f>AD788</f>
        <v>6195</v>
      </c>
      <c r="AE787" s="283">
        <f t="shared" ref="AE787:AF787" si="235">AE788</f>
        <v>6195</v>
      </c>
      <c r="AF787" s="283">
        <f t="shared" si="235"/>
        <v>0</v>
      </c>
    </row>
    <row r="788" spans="24:32" s="3" customFormat="1" x14ac:dyDescent="0.25">
      <c r="X788" s="267" t="s">
        <v>116</v>
      </c>
      <c r="Y788" s="246" t="s">
        <v>395</v>
      </c>
      <c r="Z788" s="247" t="s">
        <v>5</v>
      </c>
      <c r="AA788" s="247" t="s">
        <v>29</v>
      </c>
      <c r="AB788" s="307" t="s">
        <v>679</v>
      </c>
      <c r="AC788" s="261" t="s">
        <v>36</v>
      </c>
      <c r="AD788" s="283">
        <f>AD789</f>
        <v>6195</v>
      </c>
      <c r="AE788" s="283">
        <f t="shared" ref="AE788:AF788" si="236">AE789</f>
        <v>6195</v>
      </c>
      <c r="AF788" s="283">
        <f t="shared" si="236"/>
        <v>0</v>
      </c>
    </row>
    <row r="789" spans="24:32" s="3" customFormat="1" ht="31.5" x14ac:dyDescent="0.25">
      <c r="X789" s="267" t="s">
        <v>50</v>
      </c>
      <c r="Y789" s="246" t="s">
        <v>395</v>
      </c>
      <c r="Z789" s="247" t="s">
        <v>5</v>
      </c>
      <c r="AA789" s="247" t="s">
        <v>29</v>
      </c>
      <c r="AB789" s="307" t="s">
        <v>679</v>
      </c>
      <c r="AC789" s="261" t="s">
        <v>63</v>
      </c>
      <c r="AD789" s="283">
        <f>5191.4+1003.6</f>
        <v>6195</v>
      </c>
      <c r="AE789" s="283">
        <f>5191.4+1003.6</f>
        <v>6195</v>
      </c>
      <c r="AF789" s="283">
        <v>0</v>
      </c>
    </row>
    <row r="790" spans="24:32" s="3" customFormat="1" ht="31.5" x14ac:dyDescent="0.25">
      <c r="X790" s="267" t="s">
        <v>584</v>
      </c>
      <c r="Y790" s="246" t="s">
        <v>395</v>
      </c>
      <c r="Z790" s="247" t="s">
        <v>5</v>
      </c>
      <c r="AA790" s="247" t="s">
        <v>29</v>
      </c>
      <c r="AB790" s="307" t="s">
        <v>588</v>
      </c>
      <c r="AC790" s="261"/>
      <c r="AD790" s="283">
        <f t="shared" ref="AD790:AF791" si="237">AD791</f>
        <v>62987.199999999997</v>
      </c>
      <c r="AE790" s="283">
        <f t="shared" si="237"/>
        <v>0</v>
      </c>
      <c r="AF790" s="283">
        <f t="shared" si="237"/>
        <v>0</v>
      </c>
    </row>
    <row r="791" spans="24:32" s="3" customFormat="1" x14ac:dyDescent="0.25">
      <c r="X791" s="267" t="s">
        <v>116</v>
      </c>
      <c r="Y791" s="246" t="s">
        <v>395</v>
      </c>
      <c r="Z791" s="247" t="s">
        <v>5</v>
      </c>
      <c r="AA791" s="247" t="s">
        <v>29</v>
      </c>
      <c r="AB791" s="307" t="s">
        <v>588</v>
      </c>
      <c r="AC791" s="261" t="s">
        <v>36</v>
      </c>
      <c r="AD791" s="283">
        <f t="shared" si="237"/>
        <v>62987.199999999997</v>
      </c>
      <c r="AE791" s="283">
        <f t="shared" si="237"/>
        <v>0</v>
      </c>
      <c r="AF791" s="283">
        <f t="shared" si="237"/>
        <v>0</v>
      </c>
    </row>
    <row r="792" spans="24:32" s="3" customFormat="1" ht="31.5" x14ac:dyDescent="0.25">
      <c r="X792" s="267" t="s">
        <v>50</v>
      </c>
      <c r="Y792" s="246" t="s">
        <v>395</v>
      </c>
      <c r="Z792" s="247" t="s">
        <v>5</v>
      </c>
      <c r="AA792" s="247" t="s">
        <v>29</v>
      </c>
      <c r="AB792" s="307" t="s">
        <v>588</v>
      </c>
      <c r="AC792" s="261" t="s">
        <v>63</v>
      </c>
      <c r="AD792" s="283">
        <f>51712.5+11274.7</f>
        <v>62987.199999999997</v>
      </c>
      <c r="AE792" s="283">
        <v>0</v>
      </c>
      <c r="AF792" s="283">
        <v>0</v>
      </c>
    </row>
    <row r="793" spans="24:32" s="3" customFormat="1" ht="47.25" x14ac:dyDescent="0.25">
      <c r="X793" s="245" t="s">
        <v>714</v>
      </c>
      <c r="Y793" s="246" t="s">
        <v>395</v>
      </c>
      <c r="Z793" s="247" t="s">
        <v>5</v>
      </c>
      <c r="AA793" s="247" t="s">
        <v>29</v>
      </c>
      <c r="AB793" s="296" t="s">
        <v>715</v>
      </c>
      <c r="AC793" s="261"/>
      <c r="AD793" s="283">
        <f>AD794</f>
        <v>2500</v>
      </c>
      <c r="AE793" s="283">
        <f t="shared" ref="AE793:AF795" si="238">AE794</f>
        <v>0</v>
      </c>
      <c r="AF793" s="283">
        <f t="shared" si="238"/>
        <v>0</v>
      </c>
    </row>
    <row r="794" spans="24:32" s="3" customFormat="1" ht="31.5" x14ac:dyDescent="0.25">
      <c r="X794" s="245" t="s">
        <v>716</v>
      </c>
      <c r="Y794" s="246" t="s">
        <v>395</v>
      </c>
      <c r="Z794" s="247" t="s">
        <v>5</v>
      </c>
      <c r="AA794" s="247" t="s">
        <v>29</v>
      </c>
      <c r="AB794" s="296" t="s">
        <v>717</v>
      </c>
      <c r="AC794" s="261"/>
      <c r="AD794" s="283">
        <f>AD795</f>
        <v>2500</v>
      </c>
      <c r="AE794" s="283">
        <f t="shared" si="238"/>
        <v>0</v>
      </c>
      <c r="AF794" s="283">
        <f t="shared" si="238"/>
        <v>0</v>
      </c>
    </row>
    <row r="795" spans="24:32" s="3" customFormat="1" x14ac:dyDescent="0.25">
      <c r="X795" s="245" t="s">
        <v>116</v>
      </c>
      <c r="Y795" s="246" t="s">
        <v>395</v>
      </c>
      <c r="Z795" s="247" t="s">
        <v>5</v>
      </c>
      <c r="AA795" s="247" t="s">
        <v>29</v>
      </c>
      <c r="AB795" s="296" t="s">
        <v>717</v>
      </c>
      <c r="AC795" s="261" t="s">
        <v>36</v>
      </c>
      <c r="AD795" s="283">
        <f>AD796</f>
        <v>2500</v>
      </c>
      <c r="AE795" s="283">
        <f t="shared" si="238"/>
        <v>0</v>
      </c>
      <c r="AF795" s="283">
        <f t="shared" si="238"/>
        <v>0</v>
      </c>
    </row>
    <row r="796" spans="24:32" s="3" customFormat="1" ht="31.5" x14ac:dyDescent="0.25">
      <c r="X796" s="245" t="s">
        <v>50</v>
      </c>
      <c r="Y796" s="246" t="s">
        <v>395</v>
      </c>
      <c r="Z796" s="247" t="s">
        <v>5</v>
      </c>
      <c r="AA796" s="247" t="s">
        <v>29</v>
      </c>
      <c r="AB796" s="296" t="s">
        <v>717</v>
      </c>
      <c r="AC796" s="261" t="s">
        <v>63</v>
      </c>
      <c r="AD796" s="283">
        <v>2500</v>
      </c>
      <c r="AE796" s="283">
        <v>0</v>
      </c>
      <c r="AF796" s="283">
        <v>0</v>
      </c>
    </row>
    <row r="797" spans="24:32" s="3" customFormat="1" x14ac:dyDescent="0.25">
      <c r="X797" s="267" t="s">
        <v>738</v>
      </c>
      <c r="Y797" s="246" t="s">
        <v>395</v>
      </c>
      <c r="Z797" s="247" t="s">
        <v>5</v>
      </c>
      <c r="AA797" s="247" t="s">
        <v>29</v>
      </c>
      <c r="AB797" s="296" t="s">
        <v>739</v>
      </c>
      <c r="AC797" s="261"/>
      <c r="AD797" s="283">
        <f>AD798</f>
        <v>21059</v>
      </c>
      <c r="AE797" s="283">
        <f t="shared" ref="AE797:AF800" si="239">AE798</f>
        <v>0</v>
      </c>
      <c r="AF797" s="283">
        <f t="shared" si="239"/>
        <v>0</v>
      </c>
    </row>
    <row r="798" spans="24:32" s="3" customFormat="1" ht="31.5" x14ac:dyDescent="0.25">
      <c r="X798" s="267" t="s">
        <v>741</v>
      </c>
      <c r="Y798" s="246" t="s">
        <v>395</v>
      </c>
      <c r="Z798" s="247" t="s">
        <v>5</v>
      </c>
      <c r="AA798" s="247" t="s">
        <v>29</v>
      </c>
      <c r="AB798" s="296" t="s">
        <v>740</v>
      </c>
      <c r="AC798" s="261"/>
      <c r="AD798" s="283">
        <f>AD799</f>
        <v>21059</v>
      </c>
      <c r="AE798" s="283">
        <f t="shared" si="239"/>
        <v>0</v>
      </c>
      <c r="AF798" s="283">
        <f t="shared" si="239"/>
        <v>0</v>
      </c>
    </row>
    <row r="799" spans="24:32" s="3" customFormat="1" ht="31.5" x14ac:dyDescent="0.25">
      <c r="X799" s="267" t="s">
        <v>742</v>
      </c>
      <c r="Y799" s="246" t="s">
        <v>395</v>
      </c>
      <c r="Z799" s="247" t="s">
        <v>5</v>
      </c>
      <c r="AA799" s="247" t="s">
        <v>29</v>
      </c>
      <c r="AB799" s="296" t="s">
        <v>753</v>
      </c>
      <c r="AC799" s="261"/>
      <c r="AD799" s="283">
        <f>AD800</f>
        <v>21059</v>
      </c>
      <c r="AE799" s="283">
        <f t="shared" si="239"/>
        <v>0</v>
      </c>
      <c r="AF799" s="283">
        <f t="shared" si="239"/>
        <v>0</v>
      </c>
    </row>
    <row r="800" spans="24:32" s="3" customFormat="1" x14ac:dyDescent="0.25">
      <c r="X800" s="245" t="s">
        <v>116</v>
      </c>
      <c r="Y800" s="246" t="s">
        <v>395</v>
      </c>
      <c r="Z800" s="247" t="s">
        <v>5</v>
      </c>
      <c r="AA800" s="247" t="s">
        <v>29</v>
      </c>
      <c r="AB800" s="296" t="s">
        <v>753</v>
      </c>
      <c r="AC800" s="261" t="s">
        <v>36</v>
      </c>
      <c r="AD800" s="283">
        <f>AD801</f>
        <v>21059</v>
      </c>
      <c r="AE800" s="283">
        <f t="shared" si="239"/>
        <v>0</v>
      </c>
      <c r="AF800" s="283">
        <f t="shared" si="239"/>
        <v>0</v>
      </c>
    </row>
    <row r="801" spans="24:32" s="3" customFormat="1" ht="31.5" x14ac:dyDescent="0.25">
      <c r="X801" s="245" t="s">
        <v>50</v>
      </c>
      <c r="Y801" s="246" t="s">
        <v>395</v>
      </c>
      <c r="Z801" s="247" t="s">
        <v>5</v>
      </c>
      <c r="AA801" s="247" t="s">
        <v>29</v>
      </c>
      <c r="AB801" s="296" t="s">
        <v>753</v>
      </c>
      <c r="AC801" s="261" t="s">
        <v>63</v>
      </c>
      <c r="AD801" s="283">
        <v>21059</v>
      </c>
      <c r="AE801" s="283">
        <v>0</v>
      </c>
      <c r="AF801" s="283">
        <v>0</v>
      </c>
    </row>
    <row r="802" spans="24:32" s="3" customFormat="1" x14ac:dyDescent="0.25">
      <c r="X802" s="267" t="s">
        <v>18</v>
      </c>
      <c r="Y802" s="246" t="s">
        <v>395</v>
      </c>
      <c r="Z802" s="247" t="s">
        <v>5</v>
      </c>
      <c r="AA802" s="247" t="s">
        <v>7</v>
      </c>
      <c r="AB802" s="295"/>
      <c r="AC802" s="261"/>
      <c r="AD802" s="283">
        <f>AD803+AD832</f>
        <v>597060.6</v>
      </c>
      <c r="AE802" s="283">
        <f>AE803+AE832</f>
        <v>813168.3</v>
      </c>
      <c r="AF802" s="283">
        <f>AF803+AF832</f>
        <v>584931.70000000007</v>
      </c>
    </row>
    <row r="803" spans="24:32" s="3" customFormat="1" x14ac:dyDescent="0.25">
      <c r="X803" s="312" t="s">
        <v>233</v>
      </c>
      <c r="Y803" s="246" t="s">
        <v>395</v>
      </c>
      <c r="Z803" s="247" t="s">
        <v>5</v>
      </c>
      <c r="AA803" s="247" t="s">
        <v>7</v>
      </c>
      <c r="AB803" s="296" t="s">
        <v>234</v>
      </c>
      <c r="AC803" s="261"/>
      <c r="AD803" s="283">
        <f>AD804</f>
        <v>530268.6</v>
      </c>
      <c r="AE803" s="283">
        <f t="shared" ref="AE803:AF803" si="240">AE804</f>
        <v>766000.5</v>
      </c>
      <c r="AF803" s="283">
        <f t="shared" si="240"/>
        <v>537763.9</v>
      </c>
    </row>
    <row r="804" spans="24:32" s="3" customFormat="1" x14ac:dyDescent="0.25">
      <c r="X804" s="312" t="s">
        <v>352</v>
      </c>
      <c r="Y804" s="246" t="s">
        <v>395</v>
      </c>
      <c r="Z804" s="247" t="s">
        <v>5</v>
      </c>
      <c r="AA804" s="247" t="s">
        <v>7</v>
      </c>
      <c r="AB804" s="296" t="s">
        <v>353</v>
      </c>
      <c r="AC804" s="261"/>
      <c r="AD804" s="283">
        <f>AD805+AD815+AD825</f>
        <v>530268.6</v>
      </c>
      <c r="AE804" s="283">
        <f t="shared" ref="AE804:AF804" si="241">AE805+AE815+AE825</f>
        <v>766000.5</v>
      </c>
      <c r="AF804" s="283">
        <f t="shared" si="241"/>
        <v>537763.9</v>
      </c>
    </row>
    <row r="805" spans="24:32" s="3" customFormat="1" ht="31.5" x14ac:dyDescent="0.25">
      <c r="X805" s="312" t="s">
        <v>376</v>
      </c>
      <c r="Y805" s="246" t="s">
        <v>395</v>
      </c>
      <c r="Z805" s="247" t="s">
        <v>5</v>
      </c>
      <c r="AA805" s="247" t="s">
        <v>7</v>
      </c>
      <c r="AB805" s="296" t="s">
        <v>377</v>
      </c>
      <c r="AC805" s="261"/>
      <c r="AD805" s="283">
        <f>AD806+AD812+AD809</f>
        <v>380529.3</v>
      </c>
      <c r="AE805" s="283">
        <f t="shared" ref="AE805:AF805" si="242">AE806+AE812+AE809</f>
        <v>0</v>
      </c>
      <c r="AF805" s="283">
        <f t="shared" si="242"/>
        <v>0</v>
      </c>
    </row>
    <row r="806" spans="24:32" s="3" customFormat="1" ht="31.5" x14ac:dyDescent="0.25">
      <c r="X806" s="312" t="s">
        <v>671</v>
      </c>
      <c r="Y806" s="246" t="s">
        <v>395</v>
      </c>
      <c r="Z806" s="247" t="s">
        <v>5</v>
      </c>
      <c r="AA806" s="247" t="s">
        <v>7</v>
      </c>
      <c r="AB806" s="296" t="s">
        <v>670</v>
      </c>
      <c r="AC806" s="261"/>
      <c r="AD806" s="283">
        <f t="shared" ref="AD806:AF807" si="243">AD807</f>
        <v>41995</v>
      </c>
      <c r="AE806" s="283">
        <f t="shared" si="243"/>
        <v>0</v>
      </c>
      <c r="AF806" s="283">
        <f t="shared" si="243"/>
        <v>0</v>
      </c>
    </row>
    <row r="807" spans="24:32" s="3" customFormat="1" x14ac:dyDescent="0.25">
      <c r="X807" s="267" t="s">
        <v>116</v>
      </c>
      <c r="Y807" s="246" t="s">
        <v>395</v>
      </c>
      <c r="Z807" s="247" t="s">
        <v>5</v>
      </c>
      <c r="AA807" s="247" t="s">
        <v>7</v>
      </c>
      <c r="AB807" s="296" t="s">
        <v>670</v>
      </c>
      <c r="AC807" s="261" t="s">
        <v>36</v>
      </c>
      <c r="AD807" s="283">
        <f t="shared" si="243"/>
        <v>41995</v>
      </c>
      <c r="AE807" s="283">
        <f t="shared" si="243"/>
        <v>0</v>
      </c>
      <c r="AF807" s="283">
        <f t="shared" si="243"/>
        <v>0</v>
      </c>
    </row>
    <row r="808" spans="24:32" s="3" customFormat="1" ht="31.5" x14ac:dyDescent="0.25">
      <c r="X808" s="267" t="s">
        <v>50</v>
      </c>
      <c r="Y808" s="246" t="s">
        <v>395</v>
      </c>
      <c r="Z808" s="247" t="s">
        <v>5</v>
      </c>
      <c r="AA808" s="247" t="s">
        <v>7</v>
      </c>
      <c r="AB808" s="296" t="s">
        <v>670</v>
      </c>
      <c r="AC808" s="261" t="s">
        <v>63</v>
      </c>
      <c r="AD808" s="283">
        <v>41995</v>
      </c>
      <c r="AE808" s="283">
        <v>0</v>
      </c>
      <c r="AF808" s="283">
        <v>0</v>
      </c>
    </row>
    <row r="809" spans="24:32" s="3" customFormat="1" x14ac:dyDescent="0.25">
      <c r="X809" s="267" t="s">
        <v>708</v>
      </c>
      <c r="Y809" s="246" t="s">
        <v>395</v>
      </c>
      <c r="Z809" s="247" t="s">
        <v>5</v>
      </c>
      <c r="AA809" s="247" t="s">
        <v>7</v>
      </c>
      <c r="AB809" s="296" t="s">
        <v>709</v>
      </c>
      <c r="AC809" s="261"/>
      <c r="AD809" s="283">
        <f>AD810</f>
        <v>10920</v>
      </c>
      <c r="AE809" s="283">
        <f t="shared" ref="AE809:AF809" si="244">AE810</f>
        <v>0</v>
      </c>
      <c r="AF809" s="283">
        <f t="shared" si="244"/>
        <v>0</v>
      </c>
    </row>
    <row r="810" spans="24:32" s="3" customFormat="1" x14ac:dyDescent="0.25">
      <c r="X810" s="267" t="s">
        <v>116</v>
      </c>
      <c r="Y810" s="246" t="s">
        <v>395</v>
      </c>
      <c r="Z810" s="247" t="s">
        <v>5</v>
      </c>
      <c r="AA810" s="247" t="s">
        <v>7</v>
      </c>
      <c r="AB810" s="296" t="s">
        <v>709</v>
      </c>
      <c r="AC810" s="261" t="s">
        <v>36</v>
      </c>
      <c r="AD810" s="283">
        <f>AD811</f>
        <v>10920</v>
      </c>
      <c r="AE810" s="283">
        <f t="shared" ref="AE810:AF810" si="245">AE811</f>
        <v>0</v>
      </c>
      <c r="AF810" s="283">
        <f t="shared" si="245"/>
        <v>0</v>
      </c>
    </row>
    <row r="811" spans="24:32" s="3" customFormat="1" ht="31.5" x14ac:dyDescent="0.25">
      <c r="X811" s="267" t="s">
        <v>50</v>
      </c>
      <c r="Y811" s="246" t="s">
        <v>395</v>
      </c>
      <c r="Z811" s="247" t="s">
        <v>5</v>
      </c>
      <c r="AA811" s="247" t="s">
        <v>7</v>
      </c>
      <c r="AB811" s="296" t="s">
        <v>709</v>
      </c>
      <c r="AC811" s="261" t="s">
        <v>63</v>
      </c>
      <c r="AD811" s="283">
        <v>10920</v>
      </c>
      <c r="AE811" s="283">
        <v>0</v>
      </c>
      <c r="AF811" s="283">
        <v>0</v>
      </c>
    </row>
    <row r="812" spans="24:32" s="3" customFormat="1" x14ac:dyDescent="0.25">
      <c r="X812" s="312" t="s">
        <v>678</v>
      </c>
      <c r="Y812" s="246" t="s">
        <v>395</v>
      </c>
      <c r="Z812" s="247" t="s">
        <v>5</v>
      </c>
      <c r="AA812" s="247" t="s">
        <v>7</v>
      </c>
      <c r="AB812" s="296" t="s">
        <v>677</v>
      </c>
      <c r="AC812" s="261"/>
      <c r="AD812" s="283">
        <f>AD813</f>
        <v>327614.3</v>
      </c>
      <c r="AE812" s="283">
        <f t="shared" ref="AE812:AF813" si="246">AE813</f>
        <v>0</v>
      </c>
      <c r="AF812" s="283">
        <f t="shared" si="246"/>
        <v>0</v>
      </c>
    </row>
    <row r="813" spans="24:32" s="3" customFormat="1" x14ac:dyDescent="0.25">
      <c r="X813" s="267" t="s">
        <v>116</v>
      </c>
      <c r="Y813" s="246" t="s">
        <v>395</v>
      </c>
      <c r="Z813" s="247" t="s">
        <v>5</v>
      </c>
      <c r="AA813" s="247" t="s">
        <v>7</v>
      </c>
      <c r="AB813" s="296" t="s">
        <v>677</v>
      </c>
      <c r="AC813" s="261" t="s">
        <v>36</v>
      </c>
      <c r="AD813" s="283">
        <f>AD814</f>
        <v>327614.3</v>
      </c>
      <c r="AE813" s="283">
        <f t="shared" si="246"/>
        <v>0</v>
      </c>
      <c r="AF813" s="283">
        <f t="shared" si="246"/>
        <v>0</v>
      </c>
    </row>
    <row r="814" spans="24:32" s="3" customFormat="1" ht="31.5" x14ac:dyDescent="0.25">
      <c r="X814" s="267" t="s">
        <v>50</v>
      </c>
      <c r="Y814" s="246" t="s">
        <v>395</v>
      </c>
      <c r="Z814" s="247" t="s">
        <v>5</v>
      </c>
      <c r="AA814" s="247" t="s">
        <v>7</v>
      </c>
      <c r="AB814" s="296" t="s">
        <v>677</v>
      </c>
      <c r="AC814" s="261" t="s">
        <v>63</v>
      </c>
      <c r="AD814" s="283">
        <f>311233.6+16380.7</f>
        <v>327614.3</v>
      </c>
      <c r="AE814" s="283">
        <v>0</v>
      </c>
      <c r="AF814" s="283">
        <v>0</v>
      </c>
    </row>
    <row r="815" spans="24:32" s="3" customFormat="1" x14ac:dyDescent="0.25">
      <c r="X815" s="319" t="s">
        <v>768</v>
      </c>
      <c r="Y815" s="246" t="s">
        <v>395</v>
      </c>
      <c r="Z815" s="247" t="s">
        <v>5</v>
      </c>
      <c r="AA815" s="247" t="s">
        <v>7</v>
      </c>
      <c r="AB815" s="296" t="s">
        <v>769</v>
      </c>
      <c r="AC815" s="248"/>
      <c r="AD815" s="283">
        <f>AD816+AD819+AD822</f>
        <v>72212</v>
      </c>
      <c r="AE815" s="283">
        <f t="shared" ref="AE815:AF815" si="247">AE816+AE822+AE819</f>
        <v>65779</v>
      </c>
      <c r="AF815" s="283">
        <f t="shared" si="247"/>
        <v>68086.899999999994</v>
      </c>
    </row>
    <row r="816" spans="24:32" s="3" customFormat="1" x14ac:dyDescent="0.25">
      <c r="X816" s="267" t="s">
        <v>412</v>
      </c>
      <c r="Y816" s="246" t="s">
        <v>395</v>
      </c>
      <c r="Z816" s="247" t="s">
        <v>5</v>
      </c>
      <c r="AA816" s="247" t="s">
        <v>7</v>
      </c>
      <c r="AB816" s="296" t="s">
        <v>771</v>
      </c>
      <c r="AC816" s="248"/>
      <c r="AD816" s="283">
        <f t="shared" ref="AD816:AF817" si="248">AD817</f>
        <v>39178</v>
      </c>
      <c r="AE816" s="283">
        <f t="shared" si="248"/>
        <v>33264</v>
      </c>
      <c r="AF816" s="283">
        <f t="shared" si="248"/>
        <v>35571.9</v>
      </c>
    </row>
    <row r="817" spans="24:33" s="3" customFormat="1" x14ac:dyDescent="0.25">
      <c r="X817" s="267" t="s">
        <v>116</v>
      </c>
      <c r="Y817" s="246" t="s">
        <v>395</v>
      </c>
      <c r="Z817" s="247" t="s">
        <v>5</v>
      </c>
      <c r="AA817" s="247" t="s">
        <v>7</v>
      </c>
      <c r="AB817" s="296" t="s">
        <v>771</v>
      </c>
      <c r="AC817" s="272">
        <v>200</v>
      </c>
      <c r="AD817" s="283">
        <f t="shared" si="248"/>
        <v>39178</v>
      </c>
      <c r="AE817" s="283">
        <f t="shared" si="248"/>
        <v>33264</v>
      </c>
      <c r="AF817" s="283">
        <f t="shared" si="248"/>
        <v>35571.9</v>
      </c>
    </row>
    <row r="818" spans="24:33" s="3" customFormat="1" ht="31.5" x14ac:dyDescent="0.25">
      <c r="X818" s="267" t="s">
        <v>50</v>
      </c>
      <c r="Y818" s="246" t="s">
        <v>395</v>
      </c>
      <c r="Z818" s="247" t="s">
        <v>5</v>
      </c>
      <c r="AA818" s="247" t="s">
        <v>7</v>
      </c>
      <c r="AB818" s="296" t="s">
        <v>771</v>
      </c>
      <c r="AC818" s="248">
        <v>240</v>
      </c>
      <c r="AD818" s="283">
        <f>28447+10731</f>
        <v>39178</v>
      </c>
      <c r="AE818" s="283">
        <f>22538+10726</f>
        <v>33264</v>
      </c>
      <c r="AF818" s="283">
        <f>24791.8+10780.1</f>
        <v>35571.9</v>
      </c>
    </row>
    <row r="819" spans="24:33" s="3" customFormat="1" ht="31.5" x14ac:dyDescent="0.25">
      <c r="X819" s="267" t="s">
        <v>577</v>
      </c>
      <c r="Y819" s="246" t="s">
        <v>395</v>
      </c>
      <c r="Z819" s="247" t="s">
        <v>5</v>
      </c>
      <c r="AA819" s="247" t="s">
        <v>7</v>
      </c>
      <c r="AB819" s="296" t="s">
        <v>772</v>
      </c>
      <c r="AC819" s="248"/>
      <c r="AD819" s="283">
        <f t="shared" ref="AD819:AF820" si="249">AD820</f>
        <v>16977.2</v>
      </c>
      <c r="AE819" s="283">
        <f t="shared" si="249"/>
        <v>16358.5</v>
      </c>
      <c r="AF819" s="283">
        <f t="shared" si="249"/>
        <v>16358.5</v>
      </c>
    </row>
    <row r="820" spans="24:33" s="3" customFormat="1" x14ac:dyDescent="0.25">
      <c r="X820" s="267" t="s">
        <v>116</v>
      </c>
      <c r="Y820" s="246" t="s">
        <v>395</v>
      </c>
      <c r="Z820" s="247" t="s">
        <v>5</v>
      </c>
      <c r="AA820" s="247" t="s">
        <v>7</v>
      </c>
      <c r="AB820" s="296" t="s">
        <v>772</v>
      </c>
      <c r="AC820" s="272">
        <v>200</v>
      </c>
      <c r="AD820" s="283">
        <f t="shared" si="249"/>
        <v>16977.2</v>
      </c>
      <c r="AE820" s="283">
        <f t="shared" si="249"/>
        <v>16358.5</v>
      </c>
      <c r="AF820" s="283">
        <f t="shared" si="249"/>
        <v>16358.5</v>
      </c>
    </row>
    <row r="821" spans="24:33" s="3" customFormat="1" ht="31.5" x14ac:dyDescent="0.25">
      <c r="X821" s="267" t="s">
        <v>50</v>
      </c>
      <c r="Y821" s="246" t="s">
        <v>395</v>
      </c>
      <c r="Z821" s="247" t="s">
        <v>5</v>
      </c>
      <c r="AA821" s="247" t="s">
        <v>7</v>
      </c>
      <c r="AB821" s="296" t="s">
        <v>772</v>
      </c>
      <c r="AC821" s="248">
        <v>240</v>
      </c>
      <c r="AD821" s="283">
        <f>15542.4+1434.8</f>
        <v>16977.2</v>
      </c>
      <c r="AE821" s="283">
        <v>16358.5</v>
      </c>
      <c r="AF821" s="283">
        <v>16358.5</v>
      </c>
    </row>
    <row r="822" spans="24:33" s="3" customFormat="1" ht="31.5" customHeight="1" x14ac:dyDescent="0.25">
      <c r="X822" s="267" t="s">
        <v>776</v>
      </c>
      <c r="Y822" s="246" t="s">
        <v>395</v>
      </c>
      <c r="Z822" s="247" t="s">
        <v>5</v>
      </c>
      <c r="AA822" s="247" t="s">
        <v>7</v>
      </c>
      <c r="AB822" s="296" t="s">
        <v>773</v>
      </c>
      <c r="AC822" s="248"/>
      <c r="AD822" s="283">
        <f t="shared" ref="AD822:AF823" si="250">AD823</f>
        <v>16056.8</v>
      </c>
      <c r="AE822" s="283">
        <f t="shared" si="250"/>
        <v>16156.5</v>
      </c>
      <c r="AF822" s="283">
        <f t="shared" si="250"/>
        <v>16156.5</v>
      </c>
    </row>
    <row r="823" spans="24:33" s="3" customFormat="1" x14ac:dyDescent="0.25">
      <c r="X823" s="267" t="s">
        <v>116</v>
      </c>
      <c r="Y823" s="246" t="s">
        <v>395</v>
      </c>
      <c r="Z823" s="247" t="s">
        <v>5</v>
      </c>
      <c r="AA823" s="247" t="s">
        <v>7</v>
      </c>
      <c r="AB823" s="296" t="s">
        <v>773</v>
      </c>
      <c r="AC823" s="272">
        <v>200</v>
      </c>
      <c r="AD823" s="283">
        <f t="shared" si="250"/>
        <v>16056.8</v>
      </c>
      <c r="AE823" s="283">
        <f t="shared" si="250"/>
        <v>16156.5</v>
      </c>
      <c r="AF823" s="283">
        <f t="shared" si="250"/>
        <v>16156.5</v>
      </c>
    </row>
    <row r="824" spans="24:33" s="3" customFormat="1" ht="31.5" x14ac:dyDescent="0.25">
      <c r="X824" s="267" t="s">
        <v>50</v>
      </c>
      <c r="Y824" s="246" t="s">
        <v>395</v>
      </c>
      <c r="Z824" s="247" t="s">
        <v>5</v>
      </c>
      <c r="AA824" s="247" t="s">
        <v>7</v>
      </c>
      <c r="AB824" s="296" t="s">
        <v>773</v>
      </c>
      <c r="AC824" s="248">
        <v>240</v>
      </c>
      <c r="AD824" s="283">
        <f>14413.5+1643.3</f>
        <v>16056.8</v>
      </c>
      <c r="AE824" s="283">
        <v>16156.5</v>
      </c>
      <c r="AF824" s="283">
        <v>16156.5</v>
      </c>
    </row>
    <row r="825" spans="24:33" s="3" customFormat="1" x14ac:dyDescent="0.25">
      <c r="X825" s="319" t="s">
        <v>590</v>
      </c>
      <c r="Y825" s="246" t="s">
        <v>395</v>
      </c>
      <c r="Z825" s="247" t="s">
        <v>5</v>
      </c>
      <c r="AA825" s="247" t="s">
        <v>7</v>
      </c>
      <c r="AB825" s="232" t="s">
        <v>591</v>
      </c>
      <c r="AC825" s="261"/>
      <c r="AD825" s="283">
        <f>AD826+AD829</f>
        <v>77527.3</v>
      </c>
      <c r="AE825" s="283">
        <f t="shared" ref="AE825:AF825" si="251">AE826+AE829</f>
        <v>700221.5</v>
      </c>
      <c r="AF825" s="283">
        <f t="shared" si="251"/>
        <v>469677</v>
      </c>
    </row>
    <row r="826" spans="24:33" s="3" customFormat="1" ht="31.5" x14ac:dyDescent="0.25">
      <c r="X826" s="279" t="s">
        <v>710</v>
      </c>
      <c r="Y826" s="246" t="s">
        <v>395</v>
      </c>
      <c r="Z826" s="247" t="s">
        <v>5</v>
      </c>
      <c r="AA826" s="247" t="s">
        <v>7</v>
      </c>
      <c r="AB826" s="232" t="s">
        <v>711</v>
      </c>
      <c r="AC826" s="261"/>
      <c r="AD826" s="283">
        <f t="shared" ref="AD826:AF830" si="252">AD827</f>
        <v>0</v>
      </c>
      <c r="AE826" s="283">
        <f t="shared" si="252"/>
        <v>0</v>
      </c>
      <c r="AF826" s="283">
        <f t="shared" si="252"/>
        <v>469677</v>
      </c>
    </row>
    <row r="827" spans="24:33" s="3" customFormat="1" x14ac:dyDescent="0.25">
      <c r="X827" s="267" t="s">
        <v>116</v>
      </c>
      <c r="Y827" s="246" t="s">
        <v>395</v>
      </c>
      <c r="Z827" s="247" t="s">
        <v>5</v>
      </c>
      <c r="AA827" s="247" t="s">
        <v>7</v>
      </c>
      <c r="AB827" s="232" t="s">
        <v>711</v>
      </c>
      <c r="AC827" s="261" t="s">
        <v>36</v>
      </c>
      <c r="AD827" s="283">
        <f t="shared" si="252"/>
        <v>0</v>
      </c>
      <c r="AE827" s="283">
        <f t="shared" si="252"/>
        <v>0</v>
      </c>
      <c r="AF827" s="283">
        <f t="shared" si="252"/>
        <v>469677</v>
      </c>
    </row>
    <row r="828" spans="24:33" s="3" customFormat="1" ht="18.75" customHeight="1" x14ac:dyDescent="0.25">
      <c r="X828" s="267" t="s">
        <v>50</v>
      </c>
      <c r="Y828" s="246" t="s">
        <v>395</v>
      </c>
      <c r="Z828" s="247" t="s">
        <v>5</v>
      </c>
      <c r="AA828" s="247" t="s">
        <v>7</v>
      </c>
      <c r="AB828" s="232" t="s">
        <v>711</v>
      </c>
      <c r="AC828" s="261" t="s">
        <v>63</v>
      </c>
      <c r="AD828" s="283">
        <v>0</v>
      </c>
      <c r="AE828" s="283">
        <v>0</v>
      </c>
      <c r="AF828" s="283">
        <f>393589.3+76087.7</f>
        <v>469677</v>
      </c>
    </row>
    <row r="829" spans="24:33" s="3" customFormat="1" ht="31.5" x14ac:dyDescent="0.25">
      <c r="X829" s="267" t="s">
        <v>572</v>
      </c>
      <c r="Y829" s="246" t="s">
        <v>395</v>
      </c>
      <c r="Z829" s="247" t="s">
        <v>5</v>
      </c>
      <c r="AA829" s="247" t="s">
        <v>7</v>
      </c>
      <c r="AB829" s="232" t="s">
        <v>594</v>
      </c>
      <c r="AC829" s="261"/>
      <c r="AD829" s="283">
        <f>AD830</f>
        <v>77527.3</v>
      </c>
      <c r="AE829" s="283">
        <f t="shared" si="252"/>
        <v>700221.5</v>
      </c>
      <c r="AF829" s="283">
        <f>AF830</f>
        <v>0</v>
      </c>
    </row>
    <row r="830" spans="24:33" s="3" customFormat="1" x14ac:dyDescent="0.25">
      <c r="X830" s="267" t="s">
        <v>116</v>
      </c>
      <c r="Y830" s="246" t="s">
        <v>395</v>
      </c>
      <c r="Z830" s="247" t="s">
        <v>5</v>
      </c>
      <c r="AA830" s="247" t="s">
        <v>7</v>
      </c>
      <c r="AB830" s="232" t="s">
        <v>594</v>
      </c>
      <c r="AC830" s="261" t="s">
        <v>36</v>
      </c>
      <c r="AD830" s="283">
        <f>AD831</f>
        <v>77527.3</v>
      </c>
      <c r="AE830" s="283">
        <f t="shared" si="252"/>
        <v>700221.5</v>
      </c>
      <c r="AF830" s="283">
        <f>AF831</f>
        <v>0</v>
      </c>
    </row>
    <row r="831" spans="24:33" s="3" customFormat="1" ht="20.25" customHeight="1" x14ac:dyDescent="0.25">
      <c r="X831" s="267" t="s">
        <v>50</v>
      </c>
      <c r="Y831" s="246" t="s">
        <v>395</v>
      </c>
      <c r="Z831" s="247" t="s">
        <v>5</v>
      </c>
      <c r="AA831" s="247" t="s">
        <v>7</v>
      </c>
      <c r="AB831" s="232" t="s">
        <v>594</v>
      </c>
      <c r="AC831" s="261" t="s">
        <v>63</v>
      </c>
      <c r="AD831" s="283">
        <f>64967.9+12559.4</f>
        <v>77527.3</v>
      </c>
      <c r="AE831" s="283">
        <f>586785.6+113435.9</f>
        <v>700221.5</v>
      </c>
      <c r="AF831" s="283">
        <v>0</v>
      </c>
    </row>
    <row r="832" spans="24:33" s="3" customFormat="1" x14ac:dyDescent="0.25">
      <c r="X832" s="311" t="s">
        <v>688</v>
      </c>
      <c r="Y832" s="246" t="s">
        <v>395</v>
      </c>
      <c r="Z832" s="247" t="s">
        <v>5</v>
      </c>
      <c r="AA832" s="247" t="s">
        <v>7</v>
      </c>
      <c r="AB832" s="296" t="s">
        <v>683</v>
      </c>
      <c r="AC832" s="248"/>
      <c r="AD832" s="276">
        <f>AD833</f>
        <v>66792</v>
      </c>
      <c r="AE832" s="276">
        <f t="shared" ref="AE832:AF832" si="253">AE833</f>
        <v>47167.799999999996</v>
      </c>
      <c r="AF832" s="276">
        <f t="shared" si="253"/>
        <v>47167.799999999996</v>
      </c>
      <c r="AG832" s="165"/>
    </row>
    <row r="833" spans="24:33" s="3" customFormat="1" ht="31.5" x14ac:dyDescent="0.25">
      <c r="X833" s="267" t="s">
        <v>511</v>
      </c>
      <c r="Y833" s="246" t="s">
        <v>395</v>
      </c>
      <c r="Z833" s="247" t="s">
        <v>5</v>
      </c>
      <c r="AA833" s="247" t="s">
        <v>7</v>
      </c>
      <c r="AB833" s="296" t="s">
        <v>684</v>
      </c>
      <c r="AC833" s="248"/>
      <c r="AD833" s="276">
        <f>AD834+AD841</f>
        <v>66792</v>
      </c>
      <c r="AE833" s="276">
        <f t="shared" ref="AE833:AF833" si="254">AE834+AE841</f>
        <v>47167.799999999996</v>
      </c>
      <c r="AF833" s="276">
        <f t="shared" si="254"/>
        <v>47167.799999999996</v>
      </c>
      <c r="AG833" s="165"/>
    </row>
    <row r="834" spans="24:33" s="3" customFormat="1" ht="31.5" x14ac:dyDescent="0.25">
      <c r="X834" s="267" t="s">
        <v>687</v>
      </c>
      <c r="Y834" s="246" t="s">
        <v>395</v>
      </c>
      <c r="Z834" s="247" t="s">
        <v>5</v>
      </c>
      <c r="AA834" s="247" t="s">
        <v>7</v>
      </c>
      <c r="AB834" s="296" t="s">
        <v>685</v>
      </c>
      <c r="AC834" s="248"/>
      <c r="AD834" s="276">
        <f>AD835+AD838</f>
        <v>19610</v>
      </c>
      <c r="AE834" s="276">
        <f t="shared" ref="AE834:AF834" si="255">AE835+AE838</f>
        <v>6082.1</v>
      </c>
      <c r="AF834" s="276">
        <f t="shared" si="255"/>
        <v>6082.1</v>
      </c>
      <c r="AG834" s="165"/>
    </row>
    <row r="835" spans="24:33" s="3" customFormat="1" x14ac:dyDescent="0.25">
      <c r="X835" s="398" t="s">
        <v>578</v>
      </c>
      <c r="Y835" s="246" t="s">
        <v>395</v>
      </c>
      <c r="Z835" s="247" t="s">
        <v>5</v>
      </c>
      <c r="AA835" s="247" t="s">
        <v>7</v>
      </c>
      <c r="AB835" s="296" t="s">
        <v>693</v>
      </c>
      <c r="AC835" s="253"/>
      <c r="AD835" s="276">
        <f>AD836</f>
        <v>10950</v>
      </c>
      <c r="AE835" s="276">
        <f t="shared" ref="AE835:AF836" si="256">AE836</f>
        <v>2000</v>
      </c>
      <c r="AF835" s="276">
        <f t="shared" si="256"/>
        <v>2000</v>
      </c>
      <c r="AG835" s="165"/>
    </row>
    <row r="836" spans="24:33" s="3" customFormat="1" x14ac:dyDescent="0.25">
      <c r="X836" s="173" t="s">
        <v>116</v>
      </c>
      <c r="Y836" s="246" t="s">
        <v>395</v>
      </c>
      <c r="Z836" s="247" t="s">
        <v>5</v>
      </c>
      <c r="AA836" s="247" t="s">
        <v>7</v>
      </c>
      <c r="AB836" s="296" t="s">
        <v>693</v>
      </c>
      <c r="AC836" s="285" t="s">
        <v>36</v>
      </c>
      <c r="AD836" s="276">
        <f>AD837</f>
        <v>10950</v>
      </c>
      <c r="AE836" s="276">
        <f t="shared" si="256"/>
        <v>2000</v>
      </c>
      <c r="AF836" s="276">
        <f t="shared" si="256"/>
        <v>2000</v>
      </c>
      <c r="AG836" s="165"/>
    </row>
    <row r="837" spans="24:33" s="3" customFormat="1" ht="21.75" customHeight="1" x14ac:dyDescent="0.25">
      <c r="X837" s="173" t="s">
        <v>50</v>
      </c>
      <c r="Y837" s="246" t="s">
        <v>395</v>
      </c>
      <c r="Z837" s="247" t="s">
        <v>5</v>
      </c>
      <c r="AA837" s="247" t="s">
        <v>7</v>
      </c>
      <c r="AB837" s="296" t="s">
        <v>693</v>
      </c>
      <c r="AC837" s="285" t="s">
        <v>63</v>
      </c>
      <c r="AD837" s="276">
        <f>2000+8950</f>
        <v>10950</v>
      </c>
      <c r="AE837" s="276">
        <v>2000</v>
      </c>
      <c r="AF837" s="276">
        <v>2000</v>
      </c>
      <c r="AG837" s="165"/>
    </row>
    <row r="838" spans="24:33" s="3" customFormat="1" x14ac:dyDescent="0.25">
      <c r="X838" s="398" t="s">
        <v>407</v>
      </c>
      <c r="Y838" s="246" t="s">
        <v>395</v>
      </c>
      <c r="Z838" s="247" t="s">
        <v>5</v>
      </c>
      <c r="AA838" s="247" t="s">
        <v>7</v>
      </c>
      <c r="AB838" s="296" t="s">
        <v>696</v>
      </c>
      <c r="AC838" s="253"/>
      <c r="AD838" s="276">
        <f>AD839</f>
        <v>8660</v>
      </c>
      <c r="AE838" s="276">
        <f t="shared" ref="AE838:AF839" si="257">AE839</f>
        <v>4082.1</v>
      </c>
      <c r="AF838" s="276">
        <f t="shared" si="257"/>
        <v>4082.1</v>
      </c>
      <c r="AG838" s="165"/>
    </row>
    <row r="839" spans="24:33" s="3" customFormat="1" x14ac:dyDescent="0.25">
      <c r="X839" s="173" t="s">
        <v>116</v>
      </c>
      <c r="Y839" s="246" t="s">
        <v>395</v>
      </c>
      <c r="Z839" s="247" t="s">
        <v>5</v>
      </c>
      <c r="AA839" s="247" t="s">
        <v>7</v>
      </c>
      <c r="AB839" s="296" t="s">
        <v>696</v>
      </c>
      <c r="AC839" s="285" t="s">
        <v>36</v>
      </c>
      <c r="AD839" s="276">
        <f>AD840</f>
        <v>8660</v>
      </c>
      <c r="AE839" s="276">
        <f t="shared" si="257"/>
        <v>4082.1</v>
      </c>
      <c r="AF839" s="276">
        <f t="shared" si="257"/>
        <v>4082.1</v>
      </c>
      <c r="AG839" s="165"/>
    </row>
    <row r="840" spans="24:33" s="3" customFormat="1" ht="18.75" customHeight="1" x14ac:dyDescent="0.25">
      <c r="X840" s="173" t="s">
        <v>50</v>
      </c>
      <c r="Y840" s="246" t="s">
        <v>395</v>
      </c>
      <c r="Z840" s="247" t="s">
        <v>5</v>
      </c>
      <c r="AA840" s="247" t="s">
        <v>7</v>
      </c>
      <c r="AB840" s="296" t="s">
        <v>696</v>
      </c>
      <c r="AC840" s="285" t="s">
        <v>63</v>
      </c>
      <c r="AD840" s="276">
        <v>8660</v>
      </c>
      <c r="AE840" s="276">
        <v>4082.1</v>
      </c>
      <c r="AF840" s="276">
        <v>4082.1</v>
      </c>
      <c r="AG840" s="165"/>
    </row>
    <row r="841" spans="24:33" s="3" customFormat="1" x14ac:dyDescent="0.25">
      <c r="X841" s="398" t="s">
        <v>590</v>
      </c>
      <c r="Y841" s="246" t="s">
        <v>395</v>
      </c>
      <c r="Z841" s="247" t="s">
        <v>5</v>
      </c>
      <c r="AA841" s="247" t="s">
        <v>7</v>
      </c>
      <c r="AB841" s="296" t="s">
        <v>699</v>
      </c>
      <c r="AC841" s="253"/>
      <c r="AD841" s="283">
        <f>AD842</f>
        <v>47182</v>
      </c>
      <c r="AE841" s="283">
        <f t="shared" ref="AE841:AF841" si="258">AE842</f>
        <v>41085.699999999997</v>
      </c>
      <c r="AF841" s="283">
        <f t="shared" si="258"/>
        <v>41085.699999999997</v>
      </c>
      <c r="AG841" s="165"/>
    </row>
    <row r="842" spans="24:33" s="3" customFormat="1" x14ac:dyDescent="0.25">
      <c r="X842" s="398" t="s">
        <v>378</v>
      </c>
      <c r="Y842" s="246" t="s">
        <v>395</v>
      </c>
      <c r="Z842" s="247" t="s">
        <v>5</v>
      </c>
      <c r="AA842" s="247" t="s">
        <v>7</v>
      </c>
      <c r="AB842" s="296" t="s">
        <v>700</v>
      </c>
      <c r="AC842" s="253"/>
      <c r="AD842" s="283">
        <f>AD843</f>
        <v>47182</v>
      </c>
      <c r="AE842" s="283">
        <f t="shared" ref="AE842:AE843" si="259">AE843</f>
        <v>41085.699999999997</v>
      </c>
      <c r="AF842" s="283">
        <f t="shared" ref="AF842:AF843" si="260">AF843</f>
        <v>41085.699999999997</v>
      </c>
      <c r="AG842" s="165"/>
    </row>
    <row r="843" spans="24:33" s="3" customFormat="1" x14ac:dyDescent="0.25">
      <c r="X843" s="318" t="s">
        <v>116</v>
      </c>
      <c r="Y843" s="246" t="s">
        <v>395</v>
      </c>
      <c r="Z843" s="247" t="s">
        <v>5</v>
      </c>
      <c r="AA843" s="247" t="s">
        <v>7</v>
      </c>
      <c r="AB843" s="296" t="s">
        <v>700</v>
      </c>
      <c r="AC843" s="253">
        <v>200</v>
      </c>
      <c r="AD843" s="283">
        <f>AD844</f>
        <v>47182</v>
      </c>
      <c r="AE843" s="283">
        <f t="shared" si="259"/>
        <v>41085.699999999997</v>
      </c>
      <c r="AF843" s="283">
        <f t="shared" si="260"/>
        <v>41085.699999999997</v>
      </c>
      <c r="AG843" s="165"/>
    </row>
    <row r="844" spans="24:33" s="3" customFormat="1" ht="18.75" customHeight="1" x14ac:dyDescent="0.25">
      <c r="X844" s="318" t="s">
        <v>50</v>
      </c>
      <c r="Y844" s="246" t="s">
        <v>395</v>
      </c>
      <c r="Z844" s="247" t="s">
        <v>5</v>
      </c>
      <c r="AA844" s="247" t="s">
        <v>7</v>
      </c>
      <c r="AB844" s="296" t="s">
        <v>700</v>
      </c>
      <c r="AC844" s="253">
        <v>240</v>
      </c>
      <c r="AD844" s="283">
        <v>47182</v>
      </c>
      <c r="AE844" s="283">
        <v>41085.699999999997</v>
      </c>
      <c r="AF844" s="283">
        <v>41085.699999999997</v>
      </c>
      <c r="AG844" s="165"/>
    </row>
    <row r="845" spans="24:33" s="3" customFormat="1" x14ac:dyDescent="0.25">
      <c r="X845" s="267" t="s">
        <v>26</v>
      </c>
      <c r="Y845" s="246" t="s">
        <v>395</v>
      </c>
      <c r="Z845" s="247" t="s">
        <v>5</v>
      </c>
      <c r="AA845" s="247" t="s">
        <v>5</v>
      </c>
      <c r="AB845" s="295"/>
      <c r="AC845" s="272"/>
      <c r="AD845" s="283">
        <f>AD852+AD846+AD865</f>
        <v>28391.600000000002</v>
      </c>
      <c r="AE845" s="283">
        <f t="shared" ref="AE845:AF845" si="261">AE852+AE846+AE865</f>
        <v>26666.199999999997</v>
      </c>
      <c r="AF845" s="283">
        <f t="shared" si="261"/>
        <v>26736</v>
      </c>
      <c r="AG845" s="165"/>
    </row>
    <row r="846" spans="24:33" s="3" customFormat="1" x14ac:dyDescent="0.25">
      <c r="X846" s="312" t="s">
        <v>178</v>
      </c>
      <c r="Y846" s="246" t="s">
        <v>395</v>
      </c>
      <c r="Z846" s="247" t="s">
        <v>5</v>
      </c>
      <c r="AA846" s="247" t="s">
        <v>5</v>
      </c>
      <c r="AB846" s="296" t="s">
        <v>108</v>
      </c>
      <c r="AC846" s="272"/>
      <c r="AD846" s="283">
        <f>AD847</f>
        <v>87.9</v>
      </c>
      <c r="AE846" s="283">
        <f t="shared" ref="AE846:AF846" si="262">AE847</f>
        <v>90.1</v>
      </c>
      <c r="AF846" s="283">
        <f t="shared" si="262"/>
        <v>93.3</v>
      </c>
      <c r="AG846" s="165"/>
    </row>
    <row r="847" spans="24:33" s="3" customFormat="1" x14ac:dyDescent="0.25">
      <c r="X847" s="312" t="s">
        <v>181</v>
      </c>
      <c r="Y847" s="246" t="s">
        <v>395</v>
      </c>
      <c r="Z847" s="247" t="s">
        <v>5</v>
      </c>
      <c r="AA847" s="247" t="s">
        <v>5</v>
      </c>
      <c r="AB847" s="296" t="s">
        <v>182</v>
      </c>
      <c r="AC847" s="272"/>
      <c r="AD847" s="283">
        <f>AD848</f>
        <v>87.9</v>
      </c>
      <c r="AE847" s="283">
        <f t="shared" ref="AE847:AF847" si="263">AE848</f>
        <v>90.1</v>
      </c>
      <c r="AF847" s="283">
        <f t="shared" si="263"/>
        <v>93.3</v>
      </c>
      <c r="AG847" s="165"/>
    </row>
    <row r="848" spans="24:33" s="3" customFormat="1" ht="31.5" x14ac:dyDescent="0.25">
      <c r="X848" s="267" t="s">
        <v>505</v>
      </c>
      <c r="Y848" s="246" t="s">
        <v>395</v>
      </c>
      <c r="Z848" s="247" t="s">
        <v>5</v>
      </c>
      <c r="AA848" s="247" t="s">
        <v>5</v>
      </c>
      <c r="AB848" s="298" t="s">
        <v>506</v>
      </c>
      <c r="AC848" s="248"/>
      <c r="AD848" s="283">
        <f>AD849</f>
        <v>87.9</v>
      </c>
      <c r="AE848" s="283">
        <f t="shared" ref="AE848:AF850" si="264">AE849</f>
        <v>90.1</v>
      </c>
      <c r="AF848" s="283">
        <f t="shared" si="264"/>
        <v>93.3</v>
      </c>
      <c r="AG848" s="17"/>
    </row>
    <row r="849" spans="24:33" s="3" customFormat="1" ht="78.75" x14ac:dyDescent="0.25">
      <c r="X849" s="267" t="s">
        <v>385</v>
      </c>
      <c r="Y849" s="246" t="s">
        <v>395</v>
      </c>
      <c r="Z849" s="247" t="s">
        <v>5</v>
      </c>
      <c r="AA849" s="247" t="s">
        <v>5</v>
      </c>
      <c r="AB849" s="296" t="s">
        <v>507</v>
      </c>
      <c r="AC849" s="248"/>
      <c r="AD849" s="283">
        <f>AD850</f>
        <v>87.9</v>
      </c>
      <c r="AE849" s="283">
        <f t="shared" si="264"/>
        <v>90.1</v>
      </c>
      <c r="AF849" s="283">
        <f t="shared" si="264"/>
        <v>93.3</v>
      </c>
      <c r="AG849" s="17"/>
    </row>
    <row r="850" spans="24:33" s="3" customFormat="1" x14ac:dyDescent="0.25">
      <c r="X850" s="267" t="s">
        <v>116</v>
      </c>
      <c r="Y850" s="246" t="s">
        <v>395</v>
      </c>
      <c r="Z850" s="247" t="s">
        <v>5</v>
      </c>
      <c r="AA850" s="247" t="s">
        <v>5</v>
      </c>
      <c r="AB850" s="296" t="s">
        <v>507</v>
      </c>
      <c r="AC850" s="248">
        <v>200</v>
      </c>
      <c r="AD850" s="283">
        <f>AD851</f>
        <v>87.9</v>
      </c>
      <c r="AE850" s="283">
        <f t="shared" si="264"/>
        <v>90.1</v>
      </c>
      <c r="AF850" s="283">
        <f t="shared" si="264"/>
        <v>93.3</v>
      </c>
      <c r="AG850" s="17"/>
    </row>
    <row r="851" spans="24:33" s="3" customFormat="1" ht="19.5" customHeight="1" x14ac:dyDescent="0.25">
      <c r="X851" s="267" t="s">
        <v>50</v>
      </c>
      <c r="Y851" s="246" t="s">
        <v>395</v>
      </c>
      <c r="Z851" s="247" t="s">
        <v>5</v>
      </c>
      <c r="AA851" s="247" t="s">
        <v>5</v>
      </c>
      <c r="AB851" s="296" t="s">
        <v>507</v>
      </c>
      <c r="AC851" s="248">
        <v>240</v>
      </c>
      <c r="AD851" s="283">
        <v>87.9</v>
      </c>
      <c r="AE851" s="283">
        <v>90.1</v>
      </c>
      <c r="AF851" s="283">
        <v>93.3</v>
      </c>
      <c r="AG851" s="17"/>
    </row>
    <row r="852" spans="24:33" s="3" customFormat="1" x14ac:dyDescent="0.25">
      <c r="X852" s="312" t="s">
        <v>233</v>
      </c>
      <c r="Y852" s="246" t="s">
        <v>395</v>
      </c>
      <c r="Z852" s="247" t="s">
        <v>5</v>
      </c>
      <c r="AA852" s="247" t="s">
        <v>5</v>
      </c>
      <c r="AB852" s="296" t="s">
        <v>234</v>
      </c>
      <c r="AC852" s="272"/>
      <c r="AD852" s="283">
        <f>AD853</f>
        <v>26657.7</v>
      </c>
      <c r="AE852" s="283">
        <f t="shared" ref="AE852:AF852" si="265">AE853</f>
        <v>24929.1</v>
      </c>
      <c r="AF852" s="283">
        <f t="shared" si="265"/>
        <v>24993.7</v>
      </c>
      <c r="AG852" s="17"/>
    </row>
    <row r="853" spans="24:33" s="3" customFormat="1" x14ac:dyDescent="0.25">
      <c r="X853" s="312" t="s">
        <v>181</v>
      </c>
      <c r="Y853" s="246" t="s">
        <v>395</v>
      </c>
      <c r="Z853" s="247" t="s">
        <v>5</v>
      </c>
      <c r="AA853" s="247" t="s">
        <v>5</v>
      </c>
      <c r="AB853" s="296" t="s">
        <v>306</v>
      </c>
      <c r="AC853" s="248"/>
      <c r="AD853" s="283">
        <f t="shared" ref="AD853:AF854" si="266">AD854</f>
        <v>26657.7</v>
      </c>
      <c r="AE853" s="283">
        <f t="shared" si="266"/>
        <v>24929.1</v>
      </c>
      <c r="AF853" s="283">
        <f t="shared" si="266"/>
        <v>24993.7</v>
      </c>
      <c r="AG853" s="17"/>
    </row>
    <row r="854" spans="24:33" s="3" customFormat="1" ht="31.5" x14ac:dyDescent="0.25">
      <c r="X854" s="312" t="s">
        <v>183</v>
      </c>
      <c r="Y854" s="246" t="s">
        <v>395</v>
      </c>
      <c r="Z854" s="247" t="s">
        <v>5</v>
      </c>
      <c r="AA854" s="247" t="s">
        <v>5</v>
      </c>
      <c r="AB854" s="296" t="s">
        <v>307</v>
      </c>
      <c r="AC854" s="272"/>
      <c r="AD854" s="283">
        <f>AD855</f>
        <v>26657.7</v>
      </c>
      <c r="AE854" s="283">
        <f t="shared" si="266"/>
        <v>24929.1</v>
      </c>
      <c r="AF854" s="283">
        <f t="shared" si="266"/>
        <v>24993.7</v>
      </c>
      <c r="AG854" s="17"/>
    </row>
    <row r="855" spans="24:33" s="3" customFormat="1" x14ac:dyDescent="0.25">
      <c r="X855" s="319" t="s">
        <v>197</v>
      </c>
      <c r="Y855" s="246" t="s">
        <v>395</v>
      </c>
      <c r="Z855" s="247" t="s">
        <v>5</v>
      </c>
      <c r="AA855" s="247" t="s">
        <v>5</v>
      </c>
      <c r="AB855" s="296" t="s">
        <v>512</v>
      </c>
      <c r="AC855" s="272"/>
      <c r="AD855" s="283">
        <f>AD856+AD859+AD862</f>
        <v>26657.7</v>
      </c>
      <c r="AE855" s="283">
        <f>AE856+AE859+AE862</f>
        <v>24929.1</v>
      </c>
      <c r="AF855" s="283">
        <f>AF856+AF859+AF862</f>
        <v>24993.7</v>
      </c>
    </row>
    <row r="856" spans="24:33" s="3" customFormat="1" ht="31.5" x14ac:dyDescent="0.25">
      <c r="X856" s="267" t="s">
        <v>198</v>
      </c>
      <c r="Y856" s="246" t="s">
        <v>395</v>
      </c>
      <c r="Z856" s="247" t="s">
        <v>5</v>
      </c>
      <c r="AA856" s="247" t="s">
        <v>5</v>
      </c>
      <c r="AB856" s="296" t="s">
        <v>513</v>
      </c>
      <c r="AC856" s="248"/>
      <c r="AD856" s="283">
        <f>AD857</f>
        <v>1627.9</v>
      </c>
      <c r="AE856" s="283">
        <f t="shared" ref="AE856:AF856" si="267">AE857</f>
        <v>1681.4</v>
      </c>
      <c r="AF856" s="283">
        <f t="shared" si="267"/>
        <v>1746</v>
      </c>
    </row>
    <row r="857" spans="24:33" s="3" customFormat="1" x14ac:dyDescent="0.25">
      <c r="X857" s="267" t="s">
        <v>116</v>
      </c>
      <c r="Y857" s="246" t="s">
        <v>395</v>
      </c>
      <c r="Z857" s="247" t="s">
        <v>5</v>
      </c>
      <c r="AA857" s="247" t="s">
        <v>5</v>
      </c>
      <c r="AB857" s="296" t="s">
        <v>513</v>
      </c>
      <c r="AC857" s="248">
        <v>200</v>
      </c>
      <c r="AD857" s="283">
        <f>AD858</f>
        <v>1627.9</v>
      </c>
      <c r="AE857" s="283">
        <f>AE858</f>
        <v>1681.4</v>
      </c>
      <c r="AF857" s="283">
        <f>AF858</f>
        <v>1746</v>
      </c>
    </row>
    <row r="858" spans="24:33" s="3" customFormat="1" ht="15.75" customHeight="1" x14ac:dyDescent="0.25">
      <c r="X858" s="267" t="s">
        <v>50</v>
      </c>
      <c r="Y858" s="246" t="s">
        <v>395</v>
      </c>
      <c r="Z858" s="247" t="s">
        <v>5</v>
      </c>
      <c r="AA858" s="247" t="s">
        <v>5</v>
      </c>
      <c r="AB858" s="296" t="s">
        <v>513</v>
      </c>
      <c r="AC858" s="248">
        <v>240</v>
      </c>
      <c r="AD858" s="283">
        <v>1627.9</v>
      </c>
      <c r="AE858" s="283">
        <v>1681.4</v>
      </c>
      <c r="AF858" s="283">
        <v>1746</v>
      </c>
      <c r="AG858" s="17"/>
    </row>
    <row r="859" spans="24:33" s="3" customFormat="1" ht="31.5" x14ac:dyDescent="0.25">
      <c r="X859" s="267" t="s">
        <v>199</v>
      </c>
      <c r="Y859" s="246" t="s">
        <v>395</v>
      </c>
      <c r="Z859" s="247" t="s">
        <v>5</v>
      </c>
      <c r="AA859" s="247" t="s">
        <v>5</v>
      </c>
      <c r="AB859" s="296" t="s">
        <v>514</v>
      </c>
      <c r="AC859" s="248"/>
      <c r="AD859" s="283">
        <f t="shared" ref="AD859:AF860" si="268">AD860</f>
        <v>15810.5</v>
      </c>
      <c r="AE859" s="283">
        <f t="shared" si="268"/>
        <v>14698</v>
      </c>
      <c r="AF859" s="283">
        <f t="shared" si="268"/>
        <v>14698</v>
      </c>
      <c r="AG859" s="17"/>
    </row>
    <row r="860" spans="24:33" s="3" customFormat="1" ht="47.25" x14ac:dyDescent="0.25">
      <c r="X860" s="267" t="s">
        <v>40</v>
      </c>
      <c r="Y860" s="246" t="s">
        <v>395</v>
      </c>
      <c r="Z860" s="247" t="s">
        <v>5</v>
      </c>
      <c r="AA860" s="247" t="s">
        <v>5</v>
      </c>
      <c r="AB860" s="296" t="s">
        <v>514</v>
      </c>
      <c r="AC860" s="248">
        <v>100</v>
      </c>
      <c r="AD860" s="283">
        <f t="shared" si="268"/>
        <v>15810.5</v>
      </c>
      <c r="AE860" s="283">
        <f t="shared" si="268"/>
        <v>14698</v>
      </c>
      <c r="AF860" s="283">
        <f t="shared" si="268"/>
        <v>14698</v>
      </c>
      <c r="AG860" s="17"/>
    </row>
    <row r="861" spans="24:33" s="3" customFormat="1" x14ac:dyDescent="0.25">
      <c r="X861" s="267" t="s">
        <v>92</v>
      </c>
      <c r="Y861" s="246" t="s">
        <v>395</v>
      </c>
      <c r="Z861" s="247" t="s">
        <v>5</v>
      </c>
      <c r="AA861" s="247" t="s">
        <v>5</v>
      </c>
      <c r="AB861" s="296" t="s">
        <v>514</v>
      </c>
      <c r="AC861" s="248">
        <v>120</v>
      </c>
      <c r="AD861" s="283">
        <v>15810.5</v>
      </c>
      <c r="AE861" s="283">
        <v>14698</v>
      </c>
      <c r="AF861" s="283">
        <v>14698</v>
      </c>
      <c r="AG861" s="17"/>
    </row>
    <row r="862" spans="24:33" s="3" customFormat="1" ht="31.5" x14ac:dyDescent="0.25">
      <c r="X862" s="267" t="s">
        <v>200</v>
      </c>
      <c r="Y862" s="246" t="s">
        <v>395</v>
      </c>
      <c r="Z862" s="247" t="s">
        <v>5</v>
      </c>
      <c r="AA862" s="247" t="s">
        <v>5</v>
      </c>
      <c r="AB862" s="296" t="s">
        <v>515</v>
      </c>
      <c r="AC862" s="248"/>
      <c r="AD862" s="283">
        <f t="shared" ref="AD862:AF863" si="269">AD863</f>
        <v>9219.2999999999993</v>
      </c>
      <c r="AE862" s="283">
        <f t="shared" si="269"/>
        <v>8549.7000000000007</v>
      </c>
      <c r="AF862" s="283">
        <f t="shared" si="269"/>
        <v>8549.7000000000007</v>
      </c>
      <c r="AG862" s="17"/>
    </row>
    <row r="863" spans="24:33" s="3" customFormat="1" ht="47.25" x14ac:dyDescent="0.25">
      <c r="X863" s="267" t="s">
        <v>40</v>
      </c>
      <c r="Y863" s="246" t="s">
        <v>395</v>
      </c>
      <c r="Z863" s="247" t="s">
        <v>5</v>
      </c>
      <c r="AA863" s="247" t="s">
        <v>5</v>
      </c>
      <c r="AB863" s="296" t="s">
        <v>515</v>
      </c>
      <c r="AC863" s="248">
        <v>100</v>
      </c>
      <c r="AD863" s="283">
        <f t="shared" si="269"/>
        <v>9219.2999999999993</v>
      </c>
      <c r="AE863" s="283">
        <f t="shared" si="269"/>
        <v>8549.7000000000007</v>
      </c>
      <c r="AF863" s="283">
        <f t="shared" si="269"/>
        <v>8549.7000000000007</v>
      </c>
      <c r="AG863" s="17"/>
    </row>
    <row r="864" spans="24:33" s="3" customFormat="1" x14ac:dyDescent="0.25">
      <c r="X864" s="267" t="s">
        <v>92</v>
      </c>
      <c r="Y864" s="246" t="s">
        <v>395</v>
      </c>
      <c r="Z864" s="247" t="s">
        <v>5</v>
      </c>
      <c r="AA864" s="247" t="s">
        <v>5</v>
      </c>
      <c r="AB864" s="296" t="s">
        <v>515</v>
      </c>
      <c r="AC864" s="248">
        <v>120</v>
      </c>
      <c r="AD864" s="283">
        <v>9219.2999999999993</v>
      </c>
      <c r="AE864" s="283">
        <v>8549.7000000000007</v>
      </c>
      <c r="AF864" s="283">
        <v>8549.7000000000007</v>
      </c>
      <c r="AG864" s="165"/>
    </row>
    <row r="865" spans="24:33" s="3" customFormat="1" x14ac:dyDescent="0.25">
      <c r="X865" s="267" t="s">
        <v>688</v>
      </c>
      <c r="Y865" s="246" t="s">
        <v>395</v>
      </c>
      <c r="Z865" s="247" t="s">
        <v>5</v>
      </c>
      <c r="AA865" s="247" t="s">
        <v>5</v>
      </c>
      <c r="AB865" s="296" t="s">
        <v>683</v>
      </c>
      <c r="AC865" s="248"/>
      <c r="AD865" s="283">
        <f>AD866</f>
        <v>1646</v>
      </c>
      <c r="AE865" s="283">
        <f t="shared" ref="AE865:AF867" si="270">AE866</f>
        <v>1647</v>
      </c>
      <c r="AF865" s="283">
        <f t="shared" si="270"/>
        <v>1649</v>
      </c>
      <c r="AG865" s="17"/>
    </row>
    <row r="866" spans="24:33" s="3" customFormat="1" ht="31.5" x14ac:dyDescent="0.25">
      <c r="X866" s="267" t="s">
        <v>511</v>
      </c>
      <c r="Y866" s="246" t="s">
        <v>395</v>
      </c>
      <c r="Z866" s="247" t="s">
        <v>5</v>
      </c>
      <c r="AA866" s="247" t="s">
        <v>5</v>
      </c>
      <c r="AB866" s="296" t="s">
        <v>684</v>
      </c>
      <c r="AC866" s="248"/>
      <c r="AD866" s="283">
        <f>AD867</f>
        <v>1646</v>
      </c>
      <c r="AE866" s="283">
        <f t="shared" si="270"/>
        <v>1647</v>
      </c>
      <c r="AF866" s="283">
        <f t="shared" si="270"/>
        <v>1649</v>
      </c>
      <c r="AG866" s="17"/>
    </row>
    <row r="867" spans="24:33" s="3" customFormat="1" ht="31.5" x14ac:dyDescent="0.25">
      <c r="X867" s="267" t="s">
        <v>687</v>
      </c>
      <c r="Y867" s="246" t="s">
        <v>395</v>
      </c>
      <c r="Z867" s="247" t="s">
        <v>5</v>
      </c>
      <c r="AA867" s="247" t="s">
        <v>5</v>
      </c>
      <c r="AB867" s="296" t="s">
        <v>685</v>
      </c>
      <c r="AC867" s="248"/>
      <c r="AD867" s="283">
        <f>AD868</f>
        <v>1646</v>
      </c>
      <c r="AE867" s="283">
        <f t="shared" si="270"/>
        <v>1647</v>
      </c>
      <c r="AF867" s="283">
        <f t="shared" si="270"/>
        <v>1649</v>
      </c>
      <c r="AG867" s="17"/>
    </row>
    <row r="868" spans="24:33" s="3" customFormat="1" ht="31.5" x14ac:dyDescent="0.25">
      <c r="X868" s="267" t="s">
        <v>313</v>
      </c>
      <c r="Y868" s="246" t="s">
        <v>395</v>
      </c>
      <c r="Z868" s="247" t="s">
        <v>5</v>
      </c>
      <c r="AA868" s="247" t="s">
        <v>5</v>
      </c>
      <c r="AB868" s="296" t="s">
        <v>686</v>
      </c>
      <c r="AC868" s="248"/>
      <c r="AD868" s="283">
        <f>AD869+AD871</f>
        <v>1646</v>
      </c>
      <c r="AE868" s="283">
        <f t="shared" ref="AE868:AF868" si="271">AE869+AE871</f>
        <v>1647</v>
      </c>
      <c r="AF868" s="283">
        <f t="shared" si="271"/>
        <v>1649</v>
      </c>
      <c r="AG868" s="17"/>
    </row>
    <row r="869" spans="24:33" s="3" customFormat="1" ht="47.25" x14ac:dyDescent="0.25">
      <c r="X869" s="318" t="s">
        <v>40</v>
      </c>
      <c r="Y869" s="246" t="s">
        <v>395</v>
      </c>
      <c r="Z869" s="247" t="s">
        <v>5</v>
      </c>
      <c r="AA869" s="247" t="s">
        <v>5</v>
      </c>
      <c r="AB869" s="296" t="s">
        <v>686</v>
      </c>
      <c r="AC869" s="248">
        <v>100</v>
      </c>
      <c r="AD869" s="283">
        <f>AD870</f>
        <v>1556</v>
      </c>
      <c r="AE869" s="283">
        <f t="shared" ref="AE869:AF869" si="272">AE870</f>
        <v>1556</v>
      </c>
      <c r="AF869" s="283">
        <f t="shared" si="272"/>
        <v>1556</v>
      </c>
      <c r="AG869" s="17"/>
    </row>
    <row r="870" spans="24:33" s="3" customFormat="1" x14ac:dyDescent="0.25">
      <c r="X870" s="318" t="s">
        <v>92</v>
      </c>
      <c r="Y870" s="246" t="s">
        <v>395</v>
      </c>
      <c r="Z870" s="247" t="s">
        <v>5</v>
      </c>
      <c r="AA870" s="247" t="s">
        <v>5</v>
      </c>
      <c r="AB870" s="296" t="s">
        <v>686</v>
      </c>
      <c r="AC870" s="248">
        <v>120</v>
      </c>
      <c r="AD870" s="283">
        <v>1556</v>
      </c>
      <c r="AE870" s="283">
        <v>1556</v>
      </c>
      <c r="AF870" s="283">
        <v>1556</v>
      </c>
      <c r="AG870" s="17"/>
    </row>
    <row r="871" spans="24:33" s="3" customFormat="1" x14ac:dyDescent="0.25">
      <c r="X871" s="318" t="s">
        <v>116</v>
      </c>
      <c r="Y871" s="246" t="s">
        <v>395</v>
      </c>
      <c r="Z871" s="247" t="s">
        <v>5</v>
      </c>
      <c r="AA871" s="247" t="s">
        <v>5</v>
      </c>
      <c r="AB871" s="296" t="s">
        <v>686</v>
      </c>
      <c r="AC871" s="248">
        <v>200</v>
      </c>
      <c r="AD871" s="283">
        <f>AD872</f>
        <v>90</v>
      </c>
      <c r="AE871" s="283">
        <f t="shared" ref="AE871:AF871" si="273">AE872</f>
        <v>91</v>
      </c>
      <c r="AF871" s="283">
        <f t="shared" si="273"/>
        <v>93</v>
      </c>
      <c r="AG871" s="17"/>
    </row>
    <row r="872" spans="24:33" s="3" customFormat="1" ht="21.75" customHeight="1" x14ac:dyDescent="0.25">
      <c r="X872" s="318" t="s">
        <v>50</v>
      </c>
      <c r="Y872" s="246" t="s">
        <v>395</v>
      </c>
      <c r="Z872" s="247" t="s">
        <v>5</v>
      </c>
      <c r="AA872" s="247" t="s">
        <v>5</v>
      </c>
      <c r="AB872" s="296" t="s">
        <v>686</v>
      </c>
      <c r="AC872" s="248">
        <v>240</v>
      </c>
      <c r="AD872" s="283">
        <v>90</v>
      </c>
      <c r="AE872" s="283">
        <v>91</v>
      </c>
      <c r="AF872" s="283">
        <v>93</v>
      </c>
      <c r="AG872" s="17"/>
    </row>
    <row r="873" spans="24:33" s="3" customFormat="1" ht="21.75" customHeight="1" x14ac:dyDescent="0.25">
      <c r="X873" s="392" t="s">
        <v>38</v>
      </c>
      <c r="Y873" s="241" t="s">
        <v>395</v>
      </c>
      <c r="Z873" s="258" t="s">
        <v>91</v>
      </c>
      <c r="AA873" s="247"/>
      <c r="AB873" s="295"/>
      <c r="AC873" s="248"/>
      <c r="AD873" s="533">
        <f>AD874</f>
        <v>532179</v>
      </c>
      <c r="AE873" s="534">
        <f t="shared" ref="AD873:AF874" si="274">AE874</f>
        <v>0</v>
      </c>
      <c r="AF873" s="535">
        <f t="shared" si="274"/>
        <v>0</v>
      </c>
      <c r="AG873" s="17"/>
    </row>
    <row r="874" spans="24:33" s="3" customFormat="1" ht="21.75" customHeight="1" x14ac:dyDescent="0.25">
      <c r="X874" s="245" t="s">
        <v>781</v>
      </c>
      <c r="Y874" s="246" t="s">
        <v>395</v>
      </c>
      <c r="Z874" s="262" t="s">
        <v>91</v>
      </c>
      <c r="AA874" s="247" t="s">
        <v>29</v>
      </c>
      <c r="AB874" s="295"/>
      <c r="AC874" s="248"/>
      <c r="AD874" s="536">
        <f t="shared" si="274"/>
        <v>532179</v>
      </c>
      <c r="AE874" s="537">
        <f t="shared" si="274"/>
        <v>0</v>
      </c>
      <c r="AF874" s="538">
        <f t="shared" si="274"/>
        <v>0</v>
      </c>
      <c r="AG874" s="17"/>
    </row>
    <row r="875" spans="24:33" s="3" customFormat="1" ht="41.25" customHeight="1" x14ac:dyDescent="0.25">
      <c r="X875" s="250" t="s">
        <v>782</v>
      </c>
      <c r="Y875" s="246" t="s">
        <v>395</v>
      </c>
      <c r="Z875" s="262" t="s">
        <v>91</v>
      </c>
      <c r="AA875" s="247" t="s">
        <v>29</v>
      </c>
      <c r="AB875" s="296" t="s">
        <v>107</v>
      </c>
      <c r="AC875" s="248"/>
      <c r="AD875" s="536">
        <f>AD876</f>
        <v>532179</v>
      </c>
      <c r="AE875" s="537">
        <f>AE876</f>
        <v>0</v>
      </c>
      <c r="AF875" s="537">
        <f>AF876</f>
        <v>0</v>
      </c>
      <c r="AG875" s="17"/>
    </row>
    <row r="876" spans="24:33" s="3" customFormat="1" ht="21.75" customHeight="1" x14ac:dyDescent="0.25">
      <c r="X876" s="250" t="s">
        <v>783</v>
      </c>
      <c r="Y876" s="246" t="s">
        <v>395</v>
      </c>
      <c r="Z876" s="262" t="s">
        <v>91</v>
      </c>
      <c r="AA876" s="247" t="s">
        <v>29</v>
      </c>
      <c r="AB876" s="296" t="s">
        <v>784</v>
      </c>
      <c r="AC876" s="248"/>
      <c r="AD876" s="536">
        <f>AD877</f>
        <v>532179</v>
      </c>
      <c r="AE876" s="537">
        <f>AE878</f>
        <v>0</v>
      </c>
      <c r="AF876" s="538">
        <f>AF878</f>
        <v>0</v>
      </c>
      <c r="AG876" s="17"/>
    </row>
    <row r="877" spans="24:33" s="3" customFormat="1" ht="52.5" customHeight="1" x14ac:dyDescent="0.25">
      <c r="X877" s="250" t="s">
        <v>785</v>
      </c>
      <c r="Y877" s="246" t="s">
        <v>395</v>
      </c>
      <c r="Z877" s="262" t="s">
        <v>91</v>
      </c>
      <c r="AA877" s="247" t="s">
        <v>29</v>
      </c>
      <c r="AB877" s="296" t="s">
        <v>786</v>
      </c>
      <c r="AC877" s="248"/>
      <c r="AD877" s="536">
        <f>AD878</f>
        <v>532179</v>
      </c>
      <c r="AE877" s="536">
        <f t="shared" ref="AE877:AF877" si="275">AE878</f>
        <v>0</v>
      </c>
      <c r="AF877" s="536">
        <f t="shared" si="275"/>
        <v>0</v>
      </c>
      <c r="AG877" s="17"/>
    </row>
    <row r="878" spans="24:33" s="3" customFormat="1" ht="52.5" customHeight="1" x14ac:dyDescent="0.25">
      <c r="X878" s="539" t="s">
        <v>787</v>
      </c>
      <c r="Y878" s="246" t="s">
        <v>395</v>
      </c>
      <c r="Z878" s="262" t="s">
        <v>91</v>
      </c>
      <c r="AA878" s="247" t="s">
        <v>29</v>
      </c>
      <c r="AB878" s="296" t="s">
        <v>788</v>
      </c>
      <c r="AC878" s="261"/>
      <c r="AD878" s="536">
        <f t="shared" ref="AD878:AF879" si="276">AD879</f>
        <v>532179</v>
      </c>
      <c r="AE878" s="537">
        <f t="shared" si="276"/>
        <v>0</v>
      </c>
      <c r="AF878" s="538">
        <f t="shared" si="276"/>
        <v>0</v>
      </c>
      <c r="AG878" s="17"/>
    </row>
    <row r="879" spans="24:33" s="3" customFormat="1" ht="21.75" customHeight="1" x14ac:dyDescent="0.25">
      <c r="X879" s="245" t="s">
        <v>789</v>
      </c>
      <c r="Y879" s="246" t="s">
        <v>395</v>
      </c>
      <c r="Z879" s="262" t="s">
        <v>91</v>
      </c>
      <c r="AA879" s="247" t="s">
        <v>29</v>
      </c>
      <c r="AB879" s="296" t="s">
        <v>788</v>
      </c>
      <c r="AC879" s="261" t="s">
        <v>146</v>
      </c>
      <c r="AD879" s="536">
        <f t="shared" si="276"/>
        <v>532179</v>
      </c>
      <c r="AE879" s="537">
        <f t="shared" si="276"/>
        <v>0</v>
      </c>
      <c r="AF879" s="538">
        <f t="shared" si="276"/>
        <v>0</v>
      </c>
      <c r="AG879" s="17"/>
    </row>
    <row r="880" spans="24:33" s="3" customFormat="1" ht="21.75" customHeight="1" x14ac:dyDescent="0.25">
      <c r="X880" s="245" t="s">
        <v>9</v>
      </c>
      <c r="Y880" s="246" t="s">
        <v>395</v>
      </c>
      <c r="Z880" s="262" t="s">
        <v>91</v>
      </c>
      <c r="AA880" s="247" t="s">
        <v>29</v>
      </c>
      <c r="AB880" s="296" t="s">
        <v>788</v>
      </c>
      <c r="AC880" s="261" t="s">
        <v>147</v>
      </c>
      <c r="AD880" s="536">
        <f>526857.2+5321.8</f>
        <v>532179</v>
      </c>
      <c r="AE880" s="537">
        <v>0</v>
      </c>
      <c r="AF880" s="538">
        <v>0</v>
      </c>
      <c r="AG880" s="17"/>
    </row>
    <row r="881" spans="24:33" s="3" customFormat="1" x14ac:dyDescent="0.25">
      <c r="X881" s="311" t="s">
        <v>90</v>
      </c>
      <c r="Y881" s="241" t="s">
        <v>395</v>
      </c>
      <c r="Z881" s="258" t="s">
        <v>35</v>
      </c>
      <c r="AA881" s="258"/>
      <c r="AB881" s="293"/>
      <c r="AC881" s="243"/>
      <c r="AD881" s="244">
        <f>AD889+AD882</f>
        <v>21387.9</v>
      </c>
      <c r="AE881" s="244">
        <f t="shared" ref="AE881:AF881" si="277">AE889+AE882</f>
        <v>31149.7</v>
      </c>
      <c r="AF881" s="244">
        <f t="shared" si="277"/>
        <v>30898.400000000001</v>
      </c>
      <c r="AG881" s="17"/>
    </row>
    <row r="882" spans="24:33" s="3" customFormat="1" x14ac:dyDescent="0.25">
      <c r="X882" s="267" t="s">
        <v>56</v>
      </c>
      <c r="Y882" s="246" t="s">
        <v>395</v>
      </c>
      <c r="Z882" s="247">
        <v>10</v>
      </c>
      <c r="AA882" s="247" t="s">
        <v>7</v>
      </c>
      <c r="AB882" s="296"/>
      <c r="AC882" s="248"/>
      <c r="AD882" s="283">
        <f t="shared" ref="AD882:AD887" si="278">AD883</f>
        <v>0</v>
      </c>
      <c r="AE882" s="283">
        <f t="shared" ref="AE882:AF884" si="279">AE883</f>
        <v>3262</v>
      </c>
      <c r="AF882" s="283">
        <f t="shared" si="279"/>
        <v>3849</v>
      </c>
    </row>
    <row r="883" spans="24:33" s="3" customFormat="1" x14ac:dyDescent="0.25">
      <c r="X883" s="312" t="s">
        <v>173</v>
      </c>
      <c r="Y883" s="246" t="s">
        <v>395</v>
      </c>
      <c r="Z883" s="247">
        <v>10</v>
      </c>
      <c r="AA883" s="247" t="s">
        <v>7</v>
      </c>
      <c r="AB883" s="296" t="s">
        <v>112</v>
      </c>
      <c r="AC883" s="248"/>
      <c r="AD883" s="283">
        <f t="shared" si="278"/>
        <v>0</v>
      </c>
      <c r="AE883" s="283">
        <f t="shared" si="279"/>
        <v>3262</v>
      </c>
      <c r="AF883" s="283">
        <f t="shared" si="279"/>
        <v>3849</v>
      </c>
    </row>
    <row r="884" spans="24:33" s="3" customFormat="1" ht="31.5" x14ac:dyDescent="0.25">
      <c r="X884" s="267" t="s">
        <v>603</v>
      </c>
      <c r="Y884" s="246" t="s">
        <v>395</v>
      </c>
      <c r="Z884" s="247">
        <v>10</v>
      </c>
      <c r="AA884" s="247" t="s">
        <v>7</v>
      </c>
      <c r="AB884" s="296" t="s">
        <v>604</v>
      </c>
      <c r="AC884" s="248"/>
      <c r="AD884" s="283">
        <f t="shared" si="278"/>
        <v>0</v>
      </c>
      <c r="AE884" s="283">
        <f t="shared" si="279"/>
        <v>3262</v>
      </c>
      <c r="AF884" s="283">
        <f t="shared" si="279"/>
        <v>3849</v>
      </c>
    </row>
    <row r="885" spans="24:33" s="3" customFormat="1" ht="47.25" x14ac:dyDescent="0.25">
      <c r="X885" s="267" t="s">
        <v>606</v>
      </c>
      <c r="Y885" s="246" t="s">
        <v>395</v>
      </c>
      <c r="Z885" s="247">
        <v>10</v>
      </c>
      <c r="AA885" s="247" t="s">
        <v>7</v>
      </c>
      <c r="AB885" s="296" t="s">
        <v>605</v>
      </c>
      <c r="AC885" s="248"/>
      <c r="AD885" s="283">
        <f t="shared" si="278"/>
        <v>0</v>
      </c>
      <c r="AE885" s="283">
        <f t="shared" ref="AE885:AF885" si="280">AE886</f>
        <v>3262</v>
      </c>
      <c r="AF885" s="283">
        <f t="shared" si="280"/>
        <v>3849</v>
      </c>
    </row>
    <row r="886" spans="24:33" s="3" customFormat="1" ht="47.25" x14ac:dyDescent="0.25">
      <c r="X886" s="267" t="s">
        <v>608</v>
      </c>
      <c r="Y886" s="246" t="s">
        <v>395</v>
      </c>
      <c r="Z886" s="247">
        <v>10</v>
      </c>
      <c r="AA886" s="247" t="s">
        <v>7</v>
      </c>
      <c r="AB886" s="296" t="s">
        <v>607</v>
      </c>
      <c r="AC886" s="248"/>
      <c r="AD886" s="283">
        <f t="shared" si="278"/>
        <v>0</v>
      </c>
      <c r="AE886" s="283">
        <f t="shared" ref="AE886:AF886" si="281">AE887</f>
        <v>3262</v>
      </c>
      <c r="AF886" s="283">
        <f t="shared" si="281"/>
        <v>3849</v>
      </c>
    </row>
    <row r="887" spans="24:33" s="3" customFormat="1" x14ac:dyDescent="0.25">
      <c r="X887" s="267" t="s">
        <v>93</v>
      </c>
      <c r="Y887" s="246" t="s">
        <v>395</v>
      </c>
      <c r="Z887" s="247">
        <v>10</v>
      </c>
      <c r="AA887" s="247" t="s">
        <v>7</v>
      </c>
      <c r="AB887" s="296" t="s">
        <v>607</v>
      </c>
      <c r="AC887" s="248">
        <v>300</v>
      </c>
      <c r="AD887" s="283">
        <f t="shared" si="278"/>
        <v>0</v>
      </c>
      <c r="AE887" s="283">
        <f t="shared" ref="AE887:AF887" si="282">AE888</f>
        <v>3262</v>
      </c>
      <c r="AF887" s="283">
        <f t="shared" si="282"/>
        <v>3849</v>
      </c>
    </row>
    <row r="888" spans="24:33" s="3" customFormat="1" x14ac:dyDescent="0.25">
      <c r="X888" s="267" t="s">
        <v>39</v>
      </c>
      <c r="Y888" s="246" t="s">
        <v>395</v>
      </c>
      <c r="Z888" s="247">
        <v>10</v>
      </c>
      <c r="AA888" s="247" t="s">
        <v>7</v>
      </c>
      <c r="AB888" s="296" t="s">
        <v>607</v>
      </c>
      <c r="AC888" s="248">
        <v>320</v>
      </c>
      <c r="AD888" s="283">
        <v>0</v>
      </c>
      <c r="AE888" s="283">
        <v>3262</v>
      </c>
      <c r="AF888" s="283">
        <v>3849</v>
      </c>
    </row>
    <row r="889" spans="24:33" s="3" customFormat="1" x14ac:dyDescent="0.25">
      <c r="X889" s="267" t="s">
        <v>30</v>
      </c>
      <c r="Y889" s="246" t="s">
        <v>395</v>
      </c>
      <c r="Z889" s="247">
        <v>10</v>
      </c>
      <c r="AA889" s="247" t="s">
        <v>47</v>
      </c>
      <c r="AB889" s="295"/>
      <c r="AC889" s="248"/>
      <c r="AD889" s="283">
        <f t="shared" ref="AD889:AF892" si="283">AD890</f>
        <v>21387.9</v>
      </c>
      <c r="AE889" s="283">
        <f t="shared" si="283"/>
        <v>27887.7</v>
      </c>
      <c r="AF889" s="283">
        <f t="shared" si="283"/>
        <v>27049.4</v>
      </c>
    </row>
    <row r="890" spans="24:33" s="3" customFormat="1" x14ac:dyDescent="0.25">
      <c r="X890" s="312" t="s">
        <v>173</v>
      </c>
      <c r="Y890" s="246" t="s">
        <v>395</v>
      </c>
      <c r="Z890" s="247">
        <v>10</v>
      </c>
      <c r="AA890" s="247" t="s">
        <v>47</v>
      </c>
      <c r="AB890" s="296" t="s">
        <v>112</v>
      </c>
      <c r="AC890" s="248"/>
      <c r="AD890" s="283">
        <f t="shared" si="283"/>
        <v>21387.9</v>
      </c>
      <c r="AE890" s="283">
        <f t="shared" si="283"/>
        <v>27887.7</v>
      </c>
      <c r="AF890" s="283">
        <f t="shared" si="283"/>
        <v>27049.4</v>
      </c>
    </row>
    <row r="891" spans="24:33" s="3" customFormat="1" x14ac:dyDescent="0.25">
      <c r="X891" s="312" t="s">
        <v>172</v>
      </c>
      <c r="Y891" s="246" t="s">
        <v>395</v>
      </c>
      <c r="Z891" s="247">
        <v>10</v>
      </c>
      <c r="AA891" s="247" t="s">
        <v>47</v>
      </c>
      <c r="AB891" s="296" t="s">
        <v>139</v>
      </c>
      <c r="AC891" s="248"/>
      <c r="AD891" s="283">
        <f t="shared" si="283"/>
        <v>21387.9</v>
      </c>
      <c r="AE891" s="283">
        <f t="shared" si="283"/>
        <v>27887.7</v>
      </c>
      <c r="AF891" s="283">
        <f t="shared" si="283"/>
        <v>27049.4</v>
      </c>
    </row>
    <row r="892" spans="24:33" s="3" customFormat="1" ht="47.25" x14ac:dyDescent="0.25">
      <c r="X892" s="312" t="s">
        <v>403</v>
      </c>
      <c r="Y892" s="246" t="s">
        <v>395</v>
      </c>
      <c r="Z892" s="247">
        <v>10</v>
      </c>
      <c r="AA892" s="247" t="s">
        <v>47</v>
      </c>
      <c r="AB892" s="296" t="s">
        <v>138</v>
      </c>
      <c r="AC892" s="248"/>
      <c r="AD892" s="283">
        <f>AD893</f>
        <v>21387.9</v>
      </c>
      <c r="AE892" s="283">
        <f t="shared" si="283"/>
        <v>27887.7</v>
      </c>
      <c r="AF892" s="283">
        <f t="shared" si="283"/>
        <v>27049.4</v>
      </c>
    </row>
    <row r="893" spans="24:33" s="3" customFormat="1" x14ac:dyDescent="0.25">
      <c r="X893" s="312" t="s">
        <v>170</v>
      </c>
      <c r="Y893" s="246" t="s">
        <v>395</v>
      </c>
      <c r="Z893" s="247">
        <v>10</v>
      </c>
      <c r="AA893" s="247" t="s">
        <v>47</v>
      </c>
      <c r="AB893" s="296" t="s">
        <v>171</v>
      </c>
      <c r="AC893" s="248"/>
      <c r="AD893" s="283">
        <f t="shared" ref="AD893:AF894" si="284">AD894</f>
        <v>21387.9</v>
      </c>
      <c r="AE893" s="283">
        <f t="shared" si="284"/>
        <v>27887.7</v>
      </c>
      <c r="AF893" s="283">
        <f t="shared" si="284"/>
        <v>27049.4</v>
      </c>
    </row>
    <row r="894" spans="24:33" s="3" customFormat="1" x14ac:dyDescent="0.25">
      <c r="X894" s="267" t="s">
        <v>93</v>
      </c>
      <c r="Y894" s="246" t="s">
        <v>395</v>
      </c>
      <c r="Z894" s="247">
        <v>10</v>
      </c>
      <c r="AA894" s="247" t="s">
        <v>47</v>
      </c>
      <c r="AB894" s="296" t="s">
        <v>171</v>
      </c>
      <c r="AC894" s="248">
        <v>300</v>
      </c>
      <c r="AD894" s="283">
        <f t="shared" si="284"/>
        <v>21387.9</v>
      </c>
      <c r="AE894" s="283">
        <f t="shared" si="284"/>
        <v>27887.7</v>
      </c>
      <c r="AF894" s="283">
        <f t="shared" si="284"/>
        <v>27049.4</v>
      </c>
    </row>
    <row r="895" spans="24:33" s="3" customFormat="1" x14ac:dyDescent="0.25">
      <c r="X895" s="267" t="s">
        <v>23</v>
      </c>
      <c r="Y895" s="246" t="s">
        <v>395</v>
      </c>
      <c r="Z895" s="247">
        <v>10</v>
      </c>
      <c r="AA895" s="247" t="s">
        <v>47</v>
      </c>
      <c r="AB895" s="296" t="s">
        <v>171</v>
      </c>
      <c r="AC895" s="248">
        <v>320</v>
      </c>
      <c r="AD895" s="283">
        <f>12283.4+9104.5</f>
        <v>21387.9</v>
      </c>
      <c r="AE895" s="283">
        <f>15151.5+12736.2</f>
        <v>27887.7</v>
      </c>
      <c r="AF895" s="282">
        <f>14593.4+12456</f>
        <v>27049.4</v>
      </c>
    </row>
    <row r="896" spans="24:33" s="3" customFormat="1" x14ac:dyDescent="0.25">
      <c r="X896" s="311" t="s">
        <v>13</v>
      </c>
      <c r="Y896" s="241" t="s">
        <v>395</v>
      </c>
      <c r="Z896" s="269">
        <v>11</v>
      </c>
      <c r="AA896" s="258"/>
      <c r="AB896" s="293"/>
      <c r="AC896" s="248"/>
      <c r="AD896" s="244">
        <f>AD897</f>
        <v>7196</v>
      </c>
      <c r="AE896" s="244">
        <f t="shared" ref="AE896:AF897" si="285">AE897</f>
        <v>0</v>
      </c>
      <c r="AF896" s="244">
        <f t="shared" si="285"/>
        <v>0</v>
      </c>
    </row>
    <row r="897" spans="1:3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X897" s="267" t="s">
        <v>34</v>
      </c>
      <c r="Y897" s="255" t="s">
        <v>395</v>
      </c>
      <c r="Z897" s="247">
        <v>11</v>
      </c>
      <c r="AA897" s="247" t="s">
        <v>29</v>
      </c>
      <c r="AB897" s="296"/>
      <c r="AC897" s="248"/>
      <c r="AD897" s="283">
        <f>AD898</f>
        <v>7196</v>
      </c>
      <c r="AE897" s="283">
        <f t="shared" si="285"/>
        <v>0</v>
      </c>
      <c r="AF897" s="283">
        <f t="shared" si="285"/>
        <v>0</v>
      </c>
      <c r="AG897" s="3"/>
      <c r="AH897" s="3"/>
    </row>
    <row r="898" spans="1:3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X898" s="313" t="s">
        <v>149</v>
      </c>
      <c r="Y898" s="246" t="s">
        <v>395</v>
      </c>
      <c r="Z898" s="247">
        <v>11</v>
      </c>
      <c r="AA898" s="247" t="s">
        <v>29</v>
      </c>
      <c r="AB898" s="296" t="s">
        <v>111</v>
      </c>
      <c r="AC898" s="338"/>
      <c r="AD898" s="283">
        <f t="shared" ref="AD898:AF900" si="286">AD899</f>
        <v>7196</v>
      </c>
      <c r="AE898" s="283">
        <f t="shared" si="286"/>
        <v>0</v>
      </c>
      <c r="AF898" s="283">
        <f t="shared" si="286"/>
        <v>0</v>
      </c>
      <c r="AG898" s="3"/>
      <c r="AH898" s="3"/>
    </row>
    <row r="899" spans="1:3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X899" s="313" t="s">
        <v>150</v>
      </c>
      <c r="Y899" s="246" t="s">
        <v>395</v>
      </c>
      <c r="Z899" s="247">
        <v>11</v>
      </c>
      <c r="AA899" s="247" t="s">
        <v>29</v>
      </c>
      <c r="AB899" s="296" t="s">
        <v>115</v>
      </c>
      <c r="AC899" s="338"/>
      <c r="AD899" s="283">
        <f t="shared" si="286"/>
        <v>7196</v>
      </c>
      <c r="AE899" s="283">
        <f t="shared" si="286"/>
        <v>0</v>
      </c>
      <c r="AF899" s="283">
        <f t="shared" si="286"/>
        <v>0</v>
      </c>
      <c r="AG899" s="3"/>
      <c r="AH899" s="3"/>
    </row>
    <row r="900" spans="1:3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X900" s="267" t="s">
        <v>616</v>
      </c>
      <c r="Y900" s="246" t="s">
        <v>395</v>
      </c>
      <c r="Z900" s="247">
        <v>11</v>
      </c>
      <c r="AA900" s="247" t="s">
        <v>29</v>
      </c>
      <c r="AB900" s="296" t="s">
        <v>617</v>
      </c>
      <c r="AC900" s="248"/>
      <c r="AD900" s="283">
        <f>AD901</f>
        <v>7196</v>
      </c>
      <c r="AE900" s="283">
        <f t="shared" si="286"/>
        <v>0</v>
      </c>
      <c r="AF900" s="283">
        <f t="shared" si="286"/>
        <v>0</v>
      </c>
      <c r="AG900" s="3"/>
      <c r="AH900" s="3"/>
    </row>
    <row r="901" spans="1:35" s="72" customFormat="1" x14ac:dyDescent="0.25">
      <c r="A901" s="52"/>
      <c r="B901" s="53"/>
      <c r="C901" s="53"/>
      <c r="D901" s="55"/>
      <c r="E901" s="56"/>
      <c r="F901" s="56"/>
      <c r="G901" s="57"/>
      <c r="H901" s="57"/>
      <c r="I901" s="57"/>
      <c r="J901" s="57"/>
      <c r="K901" s="57"/>
      <c r="L901" s="57"/>
      <c r="M901" s="57"/>
      <c r="N901" s="57"/>
      <c r="O901" s="58"/>
      <c r="P901" s="57"/>
      <c r="Q901" s="59"/>
      <c r="R901" s="60"/>
      <c r="S901" s="60"/>
      <c r="T901" s="60"/>
      <c r="U901" s="60"/>
      <c r="V901" s="60"/>
      <c r="W901" s="60"/>
      <c r="X901" s="267" t="s">
        <v>618</v>
      </c>
      <c r="Y901" s="246" t="s">
        <v>395</v>
      </c>
      <c r="Z901" s="247">
        <v>11</v>
      </c>
      <c r="AA901" s="247" t="s">
        <v>29</v>
      </c>
      <c r="AB901" s="296" t="s">
        <v>619</v>
      </c>
      <c r="AC901" s="248"/>
      <c r="AD901" s="283">
        <f>AD902</f>
        <v>7196</v>
      </c>
      <c r="AE901" s="283">
        <f t="shared" ref="AE901:AF901" si="287">AE902</f>
        <v>0</v>
      </c>
      <c r="AF901" s="283">
        <f t="shared" si="287"/>
        <v>0</v>
      </c>
      <c r="AG901" s="20"/>
      <c r="AH901" s="20"/>
      <c r="AI901" s="103"/>
    </row>
    <row r="902" spans="1:35" s="72" customFormat="1" x14ac:dyDescent="0.25">
      <c r="A902" s="52"/>
      <c r="B902" s="53"/>
      <c r="C902" s="53"/>
      <c r="D902" s="55"/>
      <c r="E902" s="56"/>
      <c r="F902" s="56"/>
      <c r="G902" s="57"/>
      <c r="H902" s="57"/>
      <c r="I902" s="57"/>
      <c r="J902" s="57"/>
      <c r="K902" s="57"/>
      <c r="L902" s="57"/>
      <c r="M902" s="57"/>
      <c r="N902" s="57"/>
      <c r="O902" s="58"/>
      <c r="P902" s="57"/>
      <c r="Q902" s="59"/>
      <c r="R902" s="60"/>
      <c r="S902" s="60"/>
      <c r="T902" s="60"/>
      <c r="U902" s="60"/>
      <c r="V902" s="60"/>
      <c r="W902" s="60"/>
      <c r="X902" s="267" t="s">
        <v>116</v>
      </c>
      <c r="Y902" s="246" t="s">
        <v>395</v>
      </c>
      <c r="Z902" s="247">
        <v>11</v>
      </c>
      <c r="AA902" s="247" t="s">
        <v>29</v>
      </c>
      <c r="AB902" s="296" t="s">
        <v>619</v>
      </c>
      <c r="AC902" s="248">
        <v>200</v>
      </c>
      <c r="AD902" s="283">
        <f>AD903</f>
        <v>7196</v>
      </c>
      <c r="AE902" s="283">
        <f t="shared" ref="AE902:AF902" si="288">AE903</f>
        <v>0</v>
      </c>
      <c r="AF902" s="283">
        <f t="shared" si="288"/>
        <v>0</v>
      </c>
      <c r="AG902" s="20"/>
      <c r="AH902" s="20"/>
      <c r="AI902" s="103"/>
    </row>
    <row r="903" spans="1:35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X903" s="267" t="s">
        <v>50</v>
      </c>
      <c r="Y903" s="246" t="s">
        <v>395</v>
      </c>
      <c r="Z903" s="247">
        <v>11</v>
      </c>
      <c r="AA903" s="247" t="s">
        <v>29</v>
      </c>
      <c r="AB903" s="296" t="s">
        <v>619</v>
      </c>
      <c r="AC903" s="248">
        <v>240</v>
      </c>
      <c r="AD903" s="283">
        <v>7196</v>
      </c>
      <c r="AE903" s="283">
        <v>0</v>
      </c>
      <c r="AF903" s="282">
        <v>0</v>
      </c>
      <c r="AG903" s="3"/>
      <c r="AH903" s="3"/>
    </row>
    <row r="904" spans="1:35" ht="18.7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X904" s="311" t="s">
        <v>397</v>
      </c>
      <c r="Y904" s="241">
        <v>904</v>
      </c>
      <c r="Z904" s="271"/>
      <c r="AA904" s="265"/>
      <c r="AB904" s="295"/>
      <c r="AC904" s="341"/>
      <c r="AD904" s="244">
        <f>AD905</f>
        <v>10877.900000000001</v>
      </c>
      <c r="AE904" s="244">
        <f t="shared" ref="AE904:AF904" si="289">AE905</f>
        <v>10320.1</v>
      </c>
      <c r="AF904" s="244">
        <f t="shared" si="289"/>
        <v>10366.299999999999</v>
      </c>
      <c r="AG904" s="3"/>
      <c r="AH904" s="3"/>
    </row>
    <row r="905" spans="1:3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X905" s="311" t="s">
        <v>24</v>
      </c>
      <c r="Y905" s="241">
        <v>904</v>
      </c>
      <c r="Z905" s="242" t="s">
        <v>28</v>
      </c>
      <c r="AA905" s="294"/>
      <c r="AB905" s="293"/>
      <c r="AC905" s="264"/>
      <c r="AD905" s="244">
        <f t="shared" ref="AD905:AF913" si="290">AD906</f>
        <v>10877.900000000001</v>
      </c>
      <c r="AE905" s="244">
        <f t="shared" si="290"/>
        <v>10320.1</v>
      </c>
      <c r="AF905" s="244">
        <f t="shared" si="290"/>
        <v>10366.299999999999</v>
      </c>
      <c r="AG905" s="3"/>
      <c r="AH905" s="3"/>
    </row>
    <row r="906" spans="1:35" ht="31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X906" s="267" t="s">
        <v>390</v>
      </c>
      <c r="Y906" s="246">
        <v>904</v>
      </c>
      <c r="Z906" s="247" t="s">
        <v>28</v>
      </c>
      <c r="AA906" s="247" t="s">
        <v>91</v>
      </c>
      <c r="AB906" s="293"/>
      <c r="AC906" s="264"/>
      <c r="AD906" s="283">
        <f>AD907+AD913</f>
        <v>10877.900000000001</v>
      </c>
      <c r="AE906" s="283">
        <f t="shared" ref="AE906:AF906" si="291">AE907+AE913</f>
        <v>10320.1</v>
      </c>
      <c r="AF906" s="283">
        <f t="shared" si="291"/>
        <v>10366.299999999999</v>
      </c>
      <c r="AG906" s="3"/>
      <c r="AH906" s="3"/>
    </row>
    <row r="907" spans="1:3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X907" s="330" t="s">
        <v>178</v>
      </c>
      <c r="Y907" s="246">
        <v>904</v>
      </c>
      <c r="Z907" s="247" t="s">
        <v>28</v>
      </c>
      <c r="AA907" s="247" t="s">
        <v>91</v>
      </c>
      <c r="AB907" s="296" t="s">
        <v>108</v>
      </c>
      <c r="AC907" s="264"/>
      <c r="AD907" s="283">
        <f>AD908</f>
        <v>101</v>
      </c>
      <c r="AE907" s="283">
        <f t="shared" ref="AE907:AF907" si="292">AE908</f>
        <v>105</v>
      </c>
      <c r="AF907" s="283">
        <f t="shared" si="292"/>
        <v>109</v>
      </c>
      <c r="AG907" s="3"/>
      <c r="AH907" s="3"/>
    </row>
    <row r="908" spans="1:3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X908" s="330" t="s">
        <v>181</v>
      </c>
      <c r="Y908" s="246">
        <v>904</v>
      </c>
      <c r="Z908" s="247" t="s">
        <v>28</v>
      </c>
      <c r="AA908" s="247" t="s">
        <v>91</v>
      </c>
      <c r="AB908" s="296" t="s">
        <v>182</v>
      </c>
      <c r="AC908" s="264"/>
      <c r="AD908" s="283">
        <f>AD909</f>
        <v>101</v>
      </c>
      <c r="AE908" s="283">
        <f t="shared" ref="AE908:AF908" si="293">AE909</f>
        <v>105</v>
      </c>
      <c r="AF908" s="283">
        <f t="shared" si="293"/>
        <v>109</v>
      </c>
      <c r="AG908" s="3"/>
      <c r="AH908" s="3"/>
    </row>
    <row r="909" spans="1:35" ht="31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X909" s="267" t="s">
        <v>505</v>
      </c>
      <c r="Y909" s="246">
        <v>904</v>
      </c>
      <c r="Z909" s="247" t="s">
        <v>28</v>
      </c>
      <c r="AA909" s="247" t="s">
        <v>91</v>
      </c>
      <c r="AB909" s="296" t="s">
        <v>506</v>
      </c>
      <c r="AC909" s="248"/>
      <c r="AD909" s="283">
        <f>AD910</f>
        <v>101</v>
      </c>
      <c r="AE909" s="283">
        <f t="shared" ref="AE909:AF909" si="294">AE910</f>
        <v>105</v>
      </c>
      <c r="AF909" s="283">
        <f t="shared" si="294"/>
        <v>109</v>
      </c>
      <c r="AG909" s="3"/>
      <c r="AH909" s="3"/>
    </row>
    <row r="910" spans="1:35" ht="78.7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X910" s="267" t="s">
        <v>385</v>
      </c>
      <c r="Y910" s="246">
        <v>904</v>
      </c>
      <c r="Z910" s="247" t="s">
        <v>28</v>
      </c>
      <c r="AA910" s="247" t="s">
        <v>91</v>
      </c>
      <c r="AB910" s="296" t="s">
        <v>507</v>
      </c>
      <c r="AC910" s="248"/>
      <c r="AD910" s="283">
        <f>AD911</f>
        <v>101</v>
      </c>
      <c r="AE910" s="283">
        <f t="shared" ref="AE910:AF910" si="295">AE911</f>
        <v>105</v>
      </c>
      <c r="AF910" s="283">
        <f t="shared" si="295"/>
        <v>109</v>
      </c>
      <c r="AG910" s="3"/>
      <c r="AH910" s="3"/>
    </row>
    <row r="911" spans="1:3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X911" s="267" t="s">
        <v>116</v>
      </c>
      <c r="Y911" s="246">
        <v>904</v>
      </c>
      <c r="Z911" s="247" t="s">
        <v>28</v>
      </c>
      <c r="AA911" s="247" t="s">
        <v>91</v>
      </c>
      <c r="AB911" s="296" t="s">
        <v>507</v>
      </c>
      <c r="AC911" s="248">
        <v>200</v>
      </c>
      <c r="AD911" s="283">
        <f>AD912</f>
        <v>101</v>
      </c>
      <c r="AE911" s="283">
        <f t="shared" ref="AE911:AF911" si="296">AE912</f>
        <v>105</v>
      </c>
      <c r="AF911" s="283">
        <f t="shared" si="296"/>
        <v>109</v>
      </c>
      <c r="AG911" s="3"/>
      <c r="AH911" s="3"/>
    </row>
    <row r="912" spans="1:35" ht="18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X912" s="267" t="s">
        <v>50</v>
      </c>
      <c r="Y912" s="246">
        <v>904</v>
      </c>
      <c r="Z912" s="247" t="s">
        <v>28</v>
      </c>
      <c r="AA912" s="247" t="s">
        <v>91</v>
      </c>
      <c r="AB912" s="296" t="s">
        <v>507</v>
      </c>
      <c r="AC912" s="248">
        <v>240</v>
      </c>
      <c r="AD912" s="283">
        <v>101</v>
      </c>
      <c r="AE912" s="283">
        <v>105</v>
      </c>
      <c r="AF912" s="283">
        <v>109</v>
      </c>
      <c r="AG912" s="3"/>
      <c r="AH912" s="3"/>
    </row>
    <row r="913" spans="24:33" s="3" customFormat="1" ht="17.25" customHeight="1" x14ac:dyDescent="0.25">
      <c r="X913" s="312" t="s">
        <v>263</v>
      </c>
      <c r="Y913" s="246">
        <v>904</v>
      </c>
      <c r="Z913" s="247" t="s">
        <v>28</v>
      </c>
      <c r="AA913" s="247" t="s">
        <v>91</v>
      </c>
      <c r="AB913" s="296" t="s">
        <v>95</v>
      </c>
      <c r="AC913" s="248"/>
      <c r="AD913" s="283">
        <f t="shared" si="290"/>
        <v>10776.900000000001</v>
      </c>
      <c r="AE913" s="283">
        <f t="shared" si="290"/>
        <v>10215.1</v>
      </c>
      <c r="AF913" s="283">
        <f t="shared" si="290"/>
        <v>10257.299999999999</v>
      </c>
    </row>
    <row r="914" spans="24:33" s="3" customFormat="1" x14ac:dyDescent="0.25">
      <c r="X914" s="319" t="s">
        <v>261</v>
      </c>
      <c r="Y914" s="246">
        <v>904</v>
      </c>
      <c r="Z914" s="247" t="s">
        <v>28</v>
      </c>
      <c r="AA914" s="247" t="s">
        <v>91</v>
      </c>
      <c r="AB914" s="296" t="s">
        <v>262</v>
      </c>
      <c r="AC914" s="248"/>
      <c r="AD914" s="283">
        <f>AD915+AD921+AD918+AD924</f>
        <v>10776.900000000001</v>
      </c>
      <c r="AE914" s="283">
        <f>AE915+AE921+AE918+AE924</f>
        <v>10215.1</v>
      </c>
      <c r="AF914" s="283">
        <f>AF915+AF921+AF918+AF924</f>
        <v>10257.299999999999</v>
      </c>
    </row>
    <row r="915" spans="24:33" s="3" customFormat="1" x14ac:dyDescent="0.25">
      <c r="X915" s="267" t="s">
        <v>264</v>
      </c>
      <c r="Y915" s="246">
        <v>904</v>
      </c>
      <c r="Z915" s="247" t="s">
        <v>28</v>
      </c>
      <c r="AA915" s="247" t="s">
        <v>91</v>
      </c>
      <c r="AB915" s="296" t="s">
        <v>265</v>
      </c>
      <c r="AC915" s="248"/>
      <c r="AD915" s="283">
        <f t="shared" ref="AD915:AF916" si="297">AD916</f>
        <v>1200.5</v>
      </c>
      <c r="AE915" s="283">
        <f t="shared" si="297"/>
        <v>1233.9000000000001</v>
      </c>
      <c r="AF915" s="283">
        <f t="shared" si="297"/>
        <v>1276.0999999999999</v>
      </c>
    </row>
    <row r="916" spans="24:33" s="3" customFormat="1" x14ac:dyDescent="0.25">
      <c r="X916" s="267" t="s">
        <v>116</v>
      </c>
      <c r="Y916" s="246">
        <v>904</v>
      </c>
      <c r="Z916" s="247" t="s">
        <v>28</v>
      </c>
      <c r="AA916" s="247" t="s">
        <v>91</v>
      </c>
      <c r="AB916" s="296" t="s">
        <v>265</v>
      </c>
      <c r="AC916" s="248">
        <v>200</v>
      </c>
      <c r="AD916" s="283">
        <f t="shared" si="297"/>
        <v>1200.5</v>
      </c>
      <c r="AE916" s="283">
        <f t="shared" si="297"/>
        <v>1233.9000000000001</v>
      </c>
      <c r="AF916" s="283">
        <f t="shared" si="297"/>
        <v>1276.0999999999999</v>
      </c>
    </row>
    <row r="917" spans="24:33" s="3" customFormat="1" ht="18" customHeight="1" x14ac:dyDescent="0.25">
      <c r="X917" s="267" t="s">
        <v>50</v>
      </c>
      <c r="Y917" s="246">
        <v>904</v>
      </c>
      <c r="Z917" s="247" t="s">
        <v>28</v>
      </c>
      <c r="AA917" s="247" t="s">
        <v>91</v>
      </c>
      <c r="AB917" s="296" t="s">
        <v>265</v>
      </c>
      <c r="AC917" s="248">
        <v>240</v>
      </c>
      <c r="AD917" s="283">
        <v>1200.5</v>
      </c>
      <c r="AE917" s="283">
        <v>1233.9000000000001</v>
      </c>
      <c r="AF917" s="283">
        <v>1276.0999999999999</v>
      </c>
    </row>
    <row r="918" spans="24:33" s="3" customFormat="1" ht="31.5" x14ac:dyDescent="0.25">
      <c r="X918" s="267" t="s">
        <v>266</v>
      </c>
      <c r="Y918" s="246">
        <v>904</v>
      </c>
      <c r="Z918" s="247" t="s">
        <v>28</v>
      </c>
      <c r="AA918" s="247" t="s">
        <v>91</v>
      </c>
      <c r="AB918" s="296" t="s">
        <v>267</v>
      </c>
      <c r="AC918" s="248"/>
      <c r="AD918" s="283">
        <f t="shared" ref="AD918:AF919" si="298">AD919</f>
        <v>2649.5</v>
      </c>
      <c r="AE918" s="283">
        <f t="shared" si="298"/>
        <v>2469</v>
      </c>
      <c r="AF918" s="283">
        <f t="shared" si="298"/>
        <v>2469</v>
      </c>
      <c r="AG918" s="17"/>
    </row>
    <row r="919" spans="24:33" s="3" customFormat="1" ht="47.25" x14ac:dyDescent="0.25">
      <c r="X919" s="267" t="s">
        <v>40</v>
      </c>
      <c r="Y919" s="246">
        <v>904</v>
      </c>
      <c r="Z919" s="247" t="s">
        <v>28</v>
      </c>
      <c r="AA919" s="247" t="s">
        <v>91</v>
      </c>
      <c r="AB919" s="296" t="s">
        <v>267</v>
      </c>
      <c r="AC919" s="248">
        <v>100</v>
      </c>
      <c r="AD919" s="283">
        <f t="shared" si="298"/>
        <v>2649.5</v>
      </c>
      <c r="AE919" s="283">
        <f t="shared" si="298"/>
        <v>2469</v>
      </c>
      <c r="AF919" s="283">
        <f t="shared" si="298"/>
        <v>2469</v>
      </c>
      <c r="AG919" s="17"/>
    </row>
    <row r="920" spans="24:33" s="3" customFormat="1" x14ac:dyDescent="0.25">
      <c r="X920" s="267" t="s">
        <v>92</v>
      </c>
      <c r="Y920" s="246">
        <v>904</v>
      </c>
      <c r="Z920" s="247" t="s">
        <v>28</v>
      </c>
      <c r="AA920" s="247" t="s">
        <v>91</v>
      </c>
      <c r="AB920" s="296" t="s">
        <v>267</v>
      </c>
      <c r="AC920" s="248">
        <v>120</v>
      </c>
      <c r="AD920" s="283">
        <v>2649.5</v>
      </c>
      <c r="AE920" s="283">
        <v>2469</v>
      </c>
      <c r="AF920" s="283">
        <v>2469</v>
      </c>
      <c r="AG920" s="17"/>
    </row>
    <row r="921" spans="24:33" s="3" customFormat="1" ht="31.5" x14ac:dyDescent="0.25">
      <c r="X921" s="267" t="s">
        <v>269</v>
      </c>
      <c r="Y921" s="246">
        <v>904</v>
      </c>
      <c r="Z921" s="247" t="s">
        <v>28</v>
      </c>
      <c r="AA921" s="247" t="s">
        <v>91</v>
      </c>
      <c r="AB921" s="296" t="s">
        <v>268</v>
      </c>
      <c r="AC921" s="248"/>
      <c r="AD921" s="283">
        <f>AD922</f>
        <v>4455.2</v>
      </c>
      <c r="AE921" s="283">
        <f t="shared" ref="AD921:AF922" si="299">AE922</f>
        <v>4219.3</v>
      </c>
      <c r="AF921" s="283">
        <f t="shared" si="299"/>
        <v>4219.3</v>
      </c>
      <c r="AG921" s="17"/>
    </row>
    <row r="922" spans="24:33" s="3" customFormat="1" ht="47.25" x14ac:dyDescent="0.25">
      <c r="X922" s="267" t="s">
        <v>40</v>
      </c>
      <c r="Y922" s="246">
        <v>904</v>
      </c>
      <c r="Z922" s="247" t="s">
        <v>28</v>
      </c>
      <c r="AA922" s="247" t="s">
        <v>91</v>
      </c>
      <c r="AB922" s="296" t="s">
        <v>268</v>
      </c>
      <c r="AC922" s="248">
        <v>100</v>
      </c>
      <c r="AD922" s="283">
        <f t="shared" si="299"/>
        <v>4455.2</v>
      </c>
      <c r="AE922" s="283">
        <f t="shared" si="299"/>
        <v>4219.3</v>
      </c>
      <c r="AF922" s="283">
        <f t="shared" si="299"/>
        <v>4219.3</v>
      </c>
      <c r="AG922" s="17"/>
    </row>
    <row r="923" spans="24:33" s="3" customFormat="1" x14ac:dyDescent="0.25">
      <c r="X923" s="267" t="s">
        <v>92</v>
      </c>
      <c r="Y923" s="246">
        <v>904</v>
      </c>
      <c r="Z923" s="247" t="s">
        <v>28</v>
      </c>
      <c r="AA923" s="247" t="s">
        <v>91</v>
      </c>
      <c r="AB923" s="296" t="s">
        <v>268</v>
      </c>
      <c r="AC923" s="248">
        <v>120</v>
      </c>
      <c r="AD923" s="283">
        <v>4455.2</v>
      </c>
      <c r="AE923" s="283">
        <v>4219.3</v>
      </c>
      <c r="AF923" s="283">
        <v>4219.3</v>
      </c>
      <c r="AG923" s="17"/>
    </row>
    <row r="924" spans="24:33" s="3" customFormat="1" ht="31.5" x14ac:dyDescent="0.25">
      <c r="X924" s="267" t="s">
        <v>398</v>
      </c>
      <c r="Y924" s="246">
        <v>904</v>
      </c>
      <c r="Z924" s="247" t="s">
        <v>28</v>
      </c>
      <c r="AA924" s="247" t="s">
        <v>91</v>
      </c>
      <c r="AB924" s="296" t="s">
        <v>383</v>
      </c>
      <c r="AC924" s="248"/>
      <c r="AD924" s="283">
        <f t="shared" ref="AD924:AF925" si="300">AD925</f>
        <v>2471.6999999999998</v>
      </c>
      <c r="AE924" s="283">
        <f t="shared" si="300"/>
        <v>2292.9</v>
      </c>
      <c r="AF924" s="283">
        <f t="shared" si="300"/>
        <v>2292.9</v>
      </c>
      <c r="AG924" s="17"/>
    </row>
    <row r="925" spans="24:33" s="3" customFormat="1" ht="47.25" x14ac:dyDescent="0.25">
      <c r="X925" s="267" t="s">
        <v>40</v>
      </c>
      <c r="Y925" s="246">
        <v>904</v>
      </c>
      <c r="Z925" s="247" t="s">
        <v>28</v>
      </c>
      <c r="AA925" s="247" t="s">
        <v>91</v>
      </c>
      <c r="AB925" s="296" t="s">
        <v>383</v>
      </c>
      <c r="AC925" s="248">
        <v>100</v>
      </c>
      <c r="AD925" s="283">
        <f t="shared" si="300"/>
        <v>2471.6999999999998</v>
      </c>
      <c r="AE925" s="283">
        <f t="shared" si="300"/>
        <v>2292.9</v>
      </c>
      <c r="AF925" s="283">
        <f t="shared" si="300"/>
        <v>2292.9</v>
      </c>
      <c r="AG925" s="17"/>
    </row>
    <row r="926" spans="24:33" s="3" customFormat="1" ht="17.25" thickBot="1" x14ac:dyDescent="0.3">
      <c r="X926" s="267" t="s">
        <v>92</v>
      </c>
      <c r="Y926" s="246">
        <v>904</v>
      </c>
      <c r="Z926" s="247" t="s">
        <v>28</v>
      </c>
      <c r="AA926" s="247" t="s">
        <v>91</v>
      </c>
      <c r="AB926" s="296" t="s">
        <v>383</v>
      </c>
      <c r="AC926" s="248">
        <v>120</v>
      </c>
      <c r="AD926" s="283">
        <v>2471.6999999999998</v>
      </c>
      <c r="AE926" s="283">
        <v>2292.9</v>
      </c>
      <c r="AF926" s="283">
        <v>2292.9</v>
      </c>
      <c r="AG926" s="164"/>
    </row>
    <row r="927" spans="24:33" s="3" customFormat="1" ht="21" customHeight="1" thickBot="1" x14ac:dyDescent="0.25">
      <c r="X927" s="525" t="s">
        <v>54</v>
      </c>
      <c r="Y927" s="526"/>
      <c r="Z927" s="527"/>
      <c r="AA927" s="527"/>
      <c r="AB927" s="528"/>
      <c r="AC927" s="529"/>
      <c r="AD927" s="530">
        <f>AD904+AD703+AD556+AD522+AD496+AD476+AD9</f>
        <v>4898789.5999999996</v>
      </c>
      <c r="AE927" s="530">
        <f>AE904+AE703+AE556+AE522+AE496+AE476+AE9</f>
        <v>4205450.5999999996</v>
      </c>
      <c r="AF927" s="530">
        <f>AF904+AF703+AF556+AF522+AF496+AF476+AF9</f>
        <v>3581846.3</v>
      </c>
    </row>
    <row r="928" spans="24:33" s="3" customFormat="1" x14ac:dyDescent="0.25">
      <c r="X928" s="11"/>
      <c r="Y928" s="15"/>
      <c r="Z928" s="16"/>
      <c r="AA928" s="16"/>
      <c r="AB928" s="18"/>
      <c r="AC928" s="16"/>
      <c r="AD928" s="17"/>
      <c r="AE928" s="17"/>
      <c r="AF928" s="17"/>
    </row>
    <row r="929" spans="24:32" s="3" customFormat="1" x14ac:dyDescent="0.25">
      <c r="X929" s="11"/>
      <c r="Y929" s="15"/>
      <c r="Z929" s="16"/>
      <c r="AA929" s="16"/>
      <c r="AB929" s="18"/>
      <c r="AC929" s="16"/>
      <c r="AD929" s="17"/>
      <c r="AE929" s="17"/>
      <c r="AF929" s="17"/>
    </row>
    <row r="930" spans="24:32" s="3" customFormat="1" x14ac:dyDescent="0.25">
      <c r="X930" s="11"/>
      <c r="Y930" s="15"/>
      <c r="Z930" s="16"/>
      <c r="AA930" s="16"/>
      <c r="AB930" s="18"/>
      <c r="AC930" s="16"/>
      <c r="AD930" s="17"/>
      <c r="AE930" s="17"/>
      <c r="AF930" s="17"/>
    </row>
    <row r="933" spans="24:32" s="3" customFormat="1" ht="16.899999999999999" customHeight="1" x14ac:dyDescent="0.25">
      <c r="X933" s="11"/>
      <c r="Y933" s="15"/>
      <c r="Z933" s="16"/>
      <c r="AA933" s="16"/>
      <c r="AB933" s="18"/>
      <c r="AC933" s="16"/>
      <c r="AD933" s="17"/>
      <c r="AE933" s="17"/>
      <c r="AF933" s="17"/>
    </row>
  </sheetData>
  <mergeCells count="10">
    <mergeCell ref="A6:T6"/>
    <mergeCell ref="X6:AC6"/>
    <mergeCell ref="A5:T5"/>
    <mergeCell ref="X5:AF5"/>
    <mergeCell ref="AD2:AF2"/>
    <mergeCell ref="AI178:AJ178"/>
    <mergeCell ref="AJ7:AL7"/>
    <mergeCell ref="AJ5:AL5"/>
    <mergeCell ref="AJ6:AL6"/>
    <mergeCell ref="AD3:AF3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2025-11-24T13:07:40Z</cp:lastPrinted>
  <dcterms:created xsi:type="dcterms:W3CDTF">2001-09-21T11:20:50Z</dcterms:created>
  <dcterms:modified xsi:type="dcterms:W3CDTF">2025-12-12T06:31:04Z</dcterms:modified>
</cp:coreProperties>
</file>